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82" activeTab="0"/>
  </bookViews>
  <sheets>
    <sheet name="Приложение 2 " sheetId="1" r:id="rId1"/>
  </sheets>
  <definedNames>
    <definedName name="_xlnm.Print_Titles" localSheetId="0">'Приложение 2 '!$8:$10</definedName>
    <definedName name="_xlnm.Print_Area" localSheetId="0">'Приложение 2 '!$A$1:$M$92</definedName>
  </definedNames>
  <calcPr fullCalcOnLoad="1"/>
</workbook>
</file>

<file path=xl/sharedStrings.xml><?xml version="1.0" encoding="utf-8"?>
<sst xmlns="http://schemas.openxmlformats.org/spreadsheetml/2006/main" count="465" uniqueCount="85">
  <si>
    <t>№ п\п</t>
  </si>
  <si>
    <t>Цели, задачи наименование программных мероприятий</t>
  </si>
  <si>
    <t>Ответственные исполнители, соисполнители, участники</t>
  </si>
  <si>
    <t>Всего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</si>
  <si>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</si>
  <si>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</si>
  <si>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Управление по коммунальному хозяйству и благоустройству администрации муниципального образования "Город Астрахань"</t>
  </si>
  <si>
    <t>Администрации районов города, управление по капитальному строительству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</si>
  <si>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</si>
  <si>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r>
      <t xml:space="preserve">Мероприятия 1.1.1. </t>
    </r>
    <r>
      <rPr>
        <sz val="11"/>
        <rFont val="Times New Roman"/>
        <family val="1"/>
      </rPr>
      <t>Разработка ПСД, технических заключений</t>
    </r>
  </si>
  <si>
    <r>
      <t>Мероприятие 1.1.6</t>
    </r>
    <r>
      <rPr>
        <sz val="11"/>
        <rFont val="Times New Roman"/>
        <family val="1"/>
      </rPr>
      <t>. Ремонтно-восстановительные работы по объекту культурного наследия регионального значения "Дом гостиничный с торговыми лавками (подворье) Усейнова Аджи, до 1884г." по адресу нежилое помещение №47</t>
    </r>
    <r>
      <rPr>
        <b/>
        <sz val="11"/>
        <rFont val="Times New Roman"/>
        <family val="1"/>
      </rPr>
      <t xml:space="preserve"> по ул. Ленина/ул.Кирова/ул.Красного Знамени, 11/27/12 лит.А</t>
    </r>
  </si>
  <si>
    <r>
      <t xml:space="preserve">Задача 1.2. </t>
    </r>
    <r>
      <rPr>
        <sz val="11"/>
        <rFont val="Times New Roman"/>
        <family val="1"/>
      </rPr>
      <t>Создание условий для развития жилищного строительства, объектов социальной сферы, сферы обслуживания, коммунальной и транспортной инфраструктур</t>
    </r>
  </si>
  <si>
    <t>Начальник управления по капитальному строительству администрации муниципального образования "Город Астрахань"</t>
  </si>
  <si>
    <t>Распределение расходов на реализацию муниципальной программы муниципального образования "Город Астрахань" "Жилищное строительство и содержание муниципального жилищного фонда муниципального образования "Город Астрахань"</t>
  </si>
  <si>
    <t>Источники финансирования</t>
  </si>
  <si>
    <t>Коды классификации</t>
  </si>
  <si>
    <t>Планируемые расходы, руб.</t>
  </si>
  <si>
    <t>Раздел, подраздел</t>
  </si>
  <si>
    <t>Целевая статья</t>
  </si>
  <si>
    <t>Вид расходов</t>
  </si>
  <si>
    <t>КОСГУ</t>
  </si>
  <si>
    <t>Бюджет МО "Город Астрахань"</t>
  </si>
  <si>
    <t>х</t>
  </si>
  <si>
    <t>Администрации районов города</t>
  </si>
  <si>
    <t>ИТОГО по ведомственной программе</t>
  </si>
  <si>
    <t>Бюджет МО «Город Астрахань»</t>
  </si>
  <si>
    <r>
      <t>Мероприятие 1.1.2.</t>
    </r>
    <r>
      <rPr>
        <sz val="11"/>
        <rFont val="Times New Roman"/>
        <family val="1"/>
      </rPr>
      <t xml:space="preserve"> Обновление програмного обеспечения информационной системы градостроительной деятельности</t>
    </r>
  </si>
  <si>
    <t>МБУ г.Астрахани «Архитектура»</t>
  </si>
  <si>
    <t>Заказчики - застройщики (проектные организации)</t>
  </si>
  <si>
    <t>Внебюджетные средства</t>
  </si>
  <si>
    <t xml:space="preserve"> Управление по строительству, архитектуре и градостроительству администрации муниципального образования "Город Астрахань"</t>
  </si>
  <si>
    <r>
      <t xml:space="preserve">Мероприятие 1.2.1. </t>
    </r>
    <r>
      <rPr>
        <sz val="11"/>
        <rFont val="Times New Roman"/>
        <family val="1"/>
      </rPr>
      <t>Сбор исходных данных для принятия решения об освоении территорий</t>
    </r>
  </si>
  <si>
    <r>
      <t>Мероприятие 1.2.2.</t>
    </r>
    <r>
      <rPr>
        <sz val="11"/>
        <rFont val="Times New Roman"/>
        <family val="1"/>
      </rPr>
      <t xml:space="preserve"> Разработка документации на объекты монументального искусства</t>
    </r>
  </si>
  <si>
    <t>ИТОГО ПО МУНИЦИПАЛЬНОЙ ПРОГРАММЕ:</t>
  </si>
  <si>
    <t>Д.Г.Воронин</t>
  </si>
  <si>
    <t>Администрация Трусовского района города Астрахани</t>
  </si>
  <si>
    <t>Администрация Кировского района города Астрахани</t>
  </si>
  <si>
    <t>Администрация Ленинского района города Астрахани</t>
  </si>
  <si>
    <t>Администрация Советского района города Астрахани</t>
  </si>
  <si>
    <r>
      <t>Мероприятие 1.1.8.</t>
    </r>
    <r>
      <rPr>
        <sz val="11"/>
        <rFont val="Times New Roman"/>
        <family val="1"/>
      </rPr>
      <t xml:space="preserve">                                                               Капитальный ремонт, реконструкция  и противоаварийные мероприятия жилищного фонда </t>
    </r>
  </si>
  <si>
    <r>
      <t>Мероприятие 1.1.9.</t>
    </r>
    <r>
      <rPr>
        <sz val="11"/>
        <rFont val="Times New Roman"/>
        <family val="1"/>
      </rPr>
      <t xml:space="preserve"> Разработка НПД, технических заключений</t>
    </r>
  </si>
  <si>
    <r>
      <t>Мероприятие 1.1.7.</t>
    </r>
    <r>
      <rPr>
        <sz val="11"/>
        <rFont val="Times New Roman"/>
        <family val="1"/>
      </rPr>
      <t xml:space="preserve"> Противоаварийные мероприятия дома по </t>
    </r>
    <r>
      <rPr>
        <b/>
        <sz val="11"/>
        <rFont val="Times New Roman"/>
        <family val="1"/>
      </rPr>
      <t>ул. Косиора, 11</t>
    </r>
    <r>
      <rPr>
        <sz val="11"/>
        <rFont val="Times New Roman"/>
        <family val="1"/>
      </rPr>
      <t xml:space="preserve"> в Трусовском районе г. Астрахани</t>
    </r>
  </si>
  <si>
    <r>
      <t xml:space="preserve">Мероприятие 1.1.10. </t>
    </r>
    <r>
      <rPr>
        <sz val="11"/>
        <rFont val="Times New Roman"/>
        <family val="1"/>
      </rPr>
      <t>Ремонтно-восстановительные работы по объектам культурного наследия</t>
    </r>
  </si>
  <si>
    <r>
      <t>Цель 1</t>
    </r>
    <r>
      <rPr>
        <sz val="11"/>
        <rFont val="Times New Roman"/>
        <family val="1"/>
      </rPr>
      <t>. Развитие жилищного строительства, повышение качества жилищного обеспечения граждан города Астрахани</t>
    </r>
  </si>
  <si>
    <r>
      <t xml:space="preserve">Задача 1.1. </t>
    </r>
    <r>
      <rPr>
        <sz val="11"/>
        <rFont val="Times New Roman"/>
        <family val="1"/>
      </rPr>
      <t>Перечисление взносов на капитальный ремонт общего имущества в многоквартирных домах за помещения, находящиеся в муниципальной собственности</t>
    </r>
  </si>
  <si>
    <r>
      <t xml:space="preserve">Задача 1.2. </t>
    </r>
    <r>
      <rPr>
        <sz val="11"/>
        <rFont val="Times New Roman"/>
        <family val="1"/>
      </rPr>
      <t>Обеспечение сохранности объектов жилищного строительства  муниципальной собственности</t>
    </r>
  </si>
  <si>
    <r>
      <t xml:space="preserve">Основное мероприятие 1.2.1 . </t>
    </r>
    <r>
      <rPr>
        <sz val="11"/>
        <rFont val="Times New Roman"/>
        <family val="1"/>
      </rPr>
      <t>Содержание муниципального жилищного фонда</t>
    </r>
  </si>
  <si>
    <r>
      <t xml:space="preserve">Мероприятие 1. </t>
    </r>
    <r>
      <rPr>
        <sz val="11"/>
        <rFont val="Times New Roman"/>
        <family val="1"/>
      </rPr>
      <t>Изготовление техпаспортов и техзаключений</t>
    </r>
  </si>
  <si>
    <r>
      <t>Мероприятие 2.</t>
    </r>
    <r>
      <rPr>
        <sz val="11"/>
        <rFont val="Times New Roman"/>
        <family val="1"/>
      </rPr>
      <t>Возмещение затрат на отопление</t>
    </r>
  </si>
  <si>
    <r>
      <t>Мероприятие 3.</t>
    </r>
    <r>
      <rPr>
        <sz val="11"/>
        <rFont val="Times New Roman"/>
        <family val="1"/>
      </rPr>
      <t xml:space="preserve"> Возмещение расходов за содержание и ремонт общего имущества</t>
    </r>
  </si>
  <si>
    <r>
      <t>Мероприятие 4.</t>
    </r>
    <r>
      <rPr>
        <sz val="11"/>
        <rFont val="Times New Roman"/>
        <family val="1"/>
      </rPr>
      <t xml:space="preserve"> Охрана объектов</t>
    </r>
  </si>
  <si>
    <r>
      <t xml:space="preserve">Цель 1.  </t>
    </r>
    <r>
      <rPr>
        <sz val="11"/>
        <rFont val="Times New Roman"/>
        <family val="1"/>
      </rPr>
      <t>Улучшение эксплуатационных характеристик жилищного фонда в соответствии с действующими требованиями нормативно-технических документов</t>
    </r>
  </si>
  <si>
    <r>
      <t xml:space="preserve">Задача 1.1. </t>
    </r>
    <r>
      <rPr>
        <sz val="11"/>
        <rFont val="Times New Roman"/>
        <family val="1"/>
      </rPr>
      <t>Проведение обследования и капитального ремонта, ремонта, реконструкции и противоаварийных мероприятий муниципального жилищного фонда</t>
    </r>
  </si>
  <si>
    <r>
      <t xml:space="preserve">Мероприятие 1.1.3. </t>
    </r>
    <r>
      <rPr>
        <sz val="11"/>
        <rFont val="Times New Roman"/>
        <family val="1"/>
      </rPr>
      <t>Проведение противоаварийных мероприятий жилого дома по</t>
    </r>
    <r>
      <rPr>
        <b/>
        <sz val="11"/>
        <rFont val="Times New Roman"/>
        <family val="1"/>
      </rPr>
      <t xml:space="preserve"> ул. Рождественского 3-й проезд д.3А</t>
    </r>
  </si>
  <si>
    <r>
      <t>Задача 1.1</t>
    </r>
    <r>
      <rPr>
        <sz val="11"/>
        <rFont val="Times New Roman"/>
        <family val="1"/>
      </rPr>
      <t>. Обеспечение инженерными коммуникациями объектов жилищного строительства</t>
    </r>
  </si>
  <si>
    <r>
      <t xml:space="preserve">Мероприятие 1.1.1. </t>
    </r>
    <r>
      <rPr>
        <sz val="11"/>
        <rFont val="Times New Roman"/>
        <family val="1"/>
      </rPr>
      <t>Строительство сетей теплоснабжения и электроснабжения к строящемуся жилому дому по ул. С. Перовской</t>
    </r>
  </si>
  <si>
    <r>
      <t>Задача 1.2.</t>
    </r>
    <r>
      <rPr>
        <sz val="11"/>
        <rFont val="Times New Roman"/>
        <family val="1"/>
      </rPr>
      <t xml:space="preserve"> Снос аварийного жилищного фонда</t>
    </r>
  </si>
  <si>
    <r>
      <t xml:space="preserve">Мероприятие 1.2.1. </t>
    </r>
    <r>
      <rPr>
        <sz val="11"/>
        <rFont val="Times New Roman"/>
        <family val="1"/>
      </rPr>
      <t>Снос объектов капитального строительства</t>
    </r>
  </si>
  <si>
    <r>
      <t>Цель 1</t>
    </r>
    <r>
      <rPr>
        <sz val="11"/>
        <rFont val="Times New Roman"/>
        <family val="1"/>
      </rPr>
      <t>. Создание условий для реализации Генерального плана в части выполнения требований градостроительного законодательства</t>
    </r>
  </si>
  <si>
    <r>
      <t xml:space="preserve">Задача 1.1. </t>
    </r>
    <r>
      <rPr>
        <sz val="11"/>
        <rFont val="Times New Roman"/>
        <family val="1"/>
      </rPr>
      <t>Развитие пространственно-планировочной организации территории</t>
    </r>
  </si>
  <si>
    <t>в том числе бюджет МО "Город Астрахань"</t>
  </si>
  <si>
    <r>
      <t>Цель 1</t>
    </r>
    <r>
      <rPr>
        <sz val="11"/>
        <rFont val="Times New Roman"/>
        <family val="1"/>
      </rPr>
      <t>: Улучшение архитектурного облика города на месте сносимых аварийных зданий</t>
    </r>
  </si>
  <si>
    <r>
      <t>Мероприятие 1.1.4.</t>
    </r>
    <r>
      <rPr>
        <sz val="11"/>
        <rFont val="Times New Roman"/>
        <family val="1"/>
      </rPr>
      <t xml:space="preserve"> Капитальный ремонт жилого дома по ул.</t>
    </r>
    <r>
      <rPr>
        <b/>
        <sz val="11"/>
        <rFont val="Times New Roman"/>
        <family val="1"/>
      </rPr>
      <t>1-я Перевозная 131</t>
    </r>
  </si>
  <si>
    <r>
      <t>Мероприятие 1.1.5</t>
    </r>
    <r>
      <rPr>
        <sz val="11"/>
        <rFont val="Times New Roman"/>
        <family val="1"/>
      </rPr>
      <t xml:space="preserve">. Ремонтно-восстановительные работы по объекту культурного наследия регионального значения "Дом с мелочными лавками, мастерскими, чайными Воробьева Н.П. до 1884 г." по </t>
    </r>
    <r>
      <rPr>
        <b/>
        <sz val="11"/>
        <rFont val="Times New Roman"/>
        <family val="1"/>
      </rPr>
      <t xml:space="preserve">ул. Адмиралтейской/ул. Кожанова, 52/2 </t>
    </r>
    <r>
      <rPr>
        <sz val="11"/>
        <rFont val="Times New Roman"/>
        <family val="1"/>
      </rPr>
      <t>в Ленинском районе г.Астрахани</t>
    </r>
  </si>
  <si>
    <t>Ведомственная целевая программа "Капитальное строительство и реконструкция объектов собственности муниципального образования "Город Астрахань"</t>
  </si>
  <si>
    <r>
      <t xml:space="preserve">Мероприятие 1.1.2. </t>
    </r>
    <r>
      <rPr>
        <sz val="11"/>
        <rFont val="Times New Roman"/>
        <family val="1"/>
      </rPr>
      <t>Проведение пуско-наладочных работ жилого дома по пер.Грановский, д.69 корп.2</t>
    </r>
  </si>
  <si>
    <r>
      <t>Мероприятие 1.1.1.</t>
    </r>
    <r>
      <rPr>
        <sz val="11"/>
        <rFont val="Times New Roman"/>
        <family val="1"/>
      </rPr>
      <t xml:space="preserve"> Подготовка  проектов по внесению изменений в документы территориального планирования и градостроительного зонирования</t>
    </r>
  </si>
  <si>
    <r>
      <t>Мероприятие 1.1.3.</t>
    </r>
    <r>
      <rPr>
        <sz val="11"/>
        <rFont val="Times New Roman"/>
        <family val="1"/>
      </rPr>
      <t xml:space="preserve"> Реализация полномочий органов местного самоуправления в градостроительной области</t>
    </r>
  </si>
  <si>
    <r>
      <t>Мероприятие 1.1.4</t>
    </r>
    <r>
      <rPr>
        <sz val="11"/>
        <rFont val="Times New Roman"/>
        <family val="1"/>
      </rPr>
      <t>. Подготовка проектов планировки и межевания на территории города</t>
    </r>
  </si>
  <si>
    <t>Подпрограмма 1 "Приведение эксплуатационных характеристик муниципального жилищного фонда на территории города Астрахани в соответствии с требованиями государственных стандартов, норм и правил"</t>
  </si>
  <si>
    <t>Ведомственная целевая программа "Реализация Генерального плана развития города Астрахани"</t>
  </si>
  <si>
    <t>Подпрограмма 2 "Капитальное строительство и реконструкция объектов собственности муниципального образования "Город Астрахань"</t>
  </si>
  <si>
    <t>Подпрограмма 3 "Реализация Генерального плана развития города Астрахани"</t>
  </si>
  <si>
    <t>ИТОГО по Подпрограмме 3</t>
  </si>
  <si>
    <t>ИТОГО по Подпрограмме 2</t>
  </si>
  <si>
    <t>ИТОГО по Подпрограмме 1</t>
  </si>
  <si>
    <r>
      <t xml:space="preserve">Мероприятие 1.1.2. </t>
    </r>
    <r>
      <rPr>
        <sz val="11"/>
        <rFont val="Times New Roman"/>
        <family val="1"/>
      </rPr>
      <t xml:space="preserve">Проведение противоаварийных мероприятий, капитального ремонта жилого дома по </t>
    </r>
    <r>
      <rPr>
        <b/>
        <sz val="11"/>
        <rFont val="Times New Roman"/>
        <family val="1"/>
      </rPr>
      <t>ул. Советской Гвардии, 1 А</t>
    </r>
  </si>
  <si>
    <t>Приложение 3 к постановлению администрации муниципального образования "Город Астрахань"                                                                    от _______________ № _______</t>
  </si>
  <si>
    <t>Приложение 2 к муниципальной программе муниципального образования "Город Астрахань" "Жилищное строительство и содержание муниципального жилищного фонда муниципального образования "Город Астрахань"</t>
  </si>
  <si>
    <r>
      <t xml:space="preserve">Основное мероприятие 1.1.1. </t>
    </r>
    <r>
      <rPr>
        <sz val="11"/>
        <rFont val="Times New Roman"/>
        <family val="1"/>
      </rPr>
      <t xml:space="preserve">Обеспечение оплаты взносов на капитальный ремонт общего имущества в многоквартирных домах за помещения, находящиеся в муниципальной собственности </t>
    </r>
  </si>
  <si>
    <r>
      <t xml:space="preserve">Задача 1.3. </t>
    </r>
    <r>
      <rPr>
        <sz val="11"/>
        <rFont val="Times New Roman"/>
        <family val="1"/>
      </rPr>
      <t>Развитие коммунальной инфраструктуры</t>
    </r>
  </si>
  <si>
    <r>
      <t xml:space="preserve">Основное мероприятие 1.3.1. </t>
    </r>
    <r>
      <rPr>
        <sz val="11"/>
        <rFont val="Times New Roman"/>
        <family val="1"/>
      </rPr>
      <t>Реализация полномочий в сфере жилищно-коммунального хозяйства</t>
    </r>
  </si>
  <si>
    <r>
      <t xml:space="preserve">Задача 1.4.  </t>
    </r>
    <r>
      <rPr>
        <sz val="11"/>
        <rFont val="Times New Roman"/>
        <family val="1"/>
      </rPr>
      <t>Улучшение эксплуатационных характеристик жилищного фонда в соответствии с действующими требованиями нормативно-технических документов</t>
    </r>
  </si>
  <si>
    <r>
      <t>Задача 1.5.</t>
    </r>
    <r>
      <rPr>
        <sz val="11"/>
        <rFont val="Times New Roman"/>
        <family val="1"/>
      </rPr>
      <t xml:space="preserve">  Улучшение архитектурного облика города на месте сносимых аварийных зданий</t>
    </r>
  </si>
  <si>
    <r>
      <t>Задача 1.6.</t>
    </r>
    <r>
      <rPr>
        <sz val="11"/>
        <rFont val="Times New Roman"/>
        <family val="1"/>
      </rPr>
      <t xml:space="preserve"> Создание условий для реализации Генерального плана в части выполнения требований градостроительного законодательства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</si>
</sst>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0_р_."/>
    <numFmt numFmtId="174" formatCode="0.0"/>
    <numFmt numFmtId="175" formatCode="[$-FC19]d\ mmmm\ yyyy\ &quot;г.&quot;"/>
    <numFmt numFmtId="176" formatCode="_-* #,##0.000_р_._-;\-* #,##0.000_р_._-;_-* &quot;-&quot;??_р_._-;_-@_-"/>
    <numFmt numFmtId="177" formatCode="_-* #,##0.0_р_._-;\-* #,##0.0_р_._-;_-* &quot;-&quot;??_р_._-;_-@_-"/>
    <numFmt numFmtId="178" formatCode="#,##0.00_ ;[Red]\-#,##0.00\ 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u val="single"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NumberFormat="1" applyFont="1" applyFill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4" fontId="4" fillId="34" borderId="0" xfId="0" applyNumberFormat="1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5" fillId="34" borderId="0" xfId="0" applyFont="1" applyFill="1" applyAlignment="1">
      <alignment/>
    </xf>
    <xf numFmtId="0" fontId="45" fillId="34" borderId="0" xfId="0" applyFont="1" applyFill="1" applyBorder="1" applyAlignment="1">
      <alignment/>
    </xf>
    <xf numFmtId="4" fontId="46" fillId="34" borderId="12" xfId="0" applyNumberFormat="1" applyFont="1" applyFill="1" applyBorder="1" applyAlignment="1">
      <alignment horizontal="center" vertical="center"/>
    </xf>
    <xf numFmtId="0" fontId="47" fillId="34" borderId="0" xfId="0" applyFont="1" applyFill="1" applyAlignment="1">
      <alignment/>
    </xf>
    <xf numFmtId="4" fontId="48" fillId="34" borderId="12" xfId="0" applyNumberFormat="1" applyFont="1" applyFill="1" applyBorder="1" applyAlignment="1">
      <alignment horizontal="center" vertical="center" wrapText="1"/>
    </xf>
    <xf numFmtId="4" fontId="46" fillId="34" borderId="12" xfId="0" applyNumberFormat="1" applyFont="1" applyFill="1" applyBorder="1" applyAlignment="1">
      <alignment horizontal="center" vertical="center" wrapText="1"/>
    </xf>
    <xf numFmtId="4" fontId="47" fillId="34" borderId="12" xfId="0" applyNumberFormat="1" applyFont="1" applyFill="1" applyBorder="1" applyAlignment="1">
      <alignment horizontal="center" vertical="center"/>
    </xf>
    <xf numFmtId="178" fontId="47" fillId="34" borderId="12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NumberFormat="1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2"/>
  <sheetViews>
    <sheetView tabSelected="1" zoomScale="80" zoomScaleNormal="80" zoomScaleSheetLayoutView="70" workbookViewId="0" topLeftCell="C1">
      <selection activeCell="J39" sqref="J39"/>
    </sheetView>
  </sheetViews>
  <sheetFormatPr defaultColWidth="9.140625" defaultRowHeight="15"/>
  <cols>
    <col min="1" max="1" width="4.28125" style="14" customWidth="1"/>
    <col min="2" max="2" width="55.7109375" style="15" customWidth="1"/>
    <col min="3" max="3" width="28.7109375" style="16" customWidth="1"/>
    <col min="4" max="4" width="18.28125" style="17" customWidth="1"/>
    <col min="5" max="8" width="9.421875" style="17" customWidth="1"/>
    <col min="9" max="9" width="18.421875" style="20" customWidth="1"/>
    <col min="10" max="10" width="17.00390625" style="22" customWidth="1"/>
    <col min="11" max="11" width="20.28125" style="22" customWidth="1"/>
    <col min="12" max="12" width="19.57421875" style="22" customWidth="1"/>
    <col min="13" max="13" width="18.7109375" style="19" customWidth="1"/>
    <col min="14" max="14" width="15.421875" style="37" bestFit="1" customWidth="1"/>
    <col min="15" max="17" width="9.140625" style="37" customWidth="1"/>
    <col min="18" max="16384" width="9.140625" style="17" customWidth="1"/>
  </cols>
  <sheetData>
    <row r="2" spans="9:13" ht="27.75" customHeight="1">
      <c r="I2" s="48" t="s">
        <v>77</v>
      </c>
      <c r="J2" s="48"/>
      <c r="K2" s="48"/>
      <c r="L2" s="48"/>
      <c r="M2" s="48"/>
    </row>
    <row r="3" ht="10.5" customHeight="1"/>
    <row r="4" spans="8:13" ht="45.75" customHeight="1">
      <c r="H4" s="18"/>
      <c r="I4" s="49" t="s">
        <v>78</v>
      </c>
      <c r="J4" s="49"/>
      <c r="K4" s="49"/>
      <c r="L4" s="49"/>
      <c r="M4" s="49"/>
    </row>
    <row r="5" s="50" customFormat="1" ht="15"/>
    <row r="6" spans="1:17" s="20" customFormat="1" ht="43.5" customHeight="1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38"/>
      <c r="O6" s="38"/>
      <c r="P6" s="38"/>
      <c r="Q6" s="38"/>
    </row>
    <row r="7" spans="1:17" s="20" customFormat="1" ht="15">
      <c r="A7" s="29"/>
      <c r="B7" s="21"/>
      <c r="C7" s="30"/>
      <c r="H7" s="52"/>
      <c r="I7" s="52"/>
      <c r="J7" s="52"/>
      <c r="K7" s="52"/>
      <c r="L7" s="52"/>
      <c r="M7" s="52"/>
      <c r="N7" s="38"/>
      <c r="O7" s="38"/>
      <c r="P7" s="38"/>
      <c r="Q7" s="38"/>
    </row>
    <row r="8" spans="1:17" s="20" customFormat="1" ht="16.5" customHeight="1">
      <c r="A8" s="53" t="s">
        <v>0</v>
      </c>
      <c r="B8" s="54" t="s">
        <v>1</v>
      </c>
      <c r="C8" s="53" t="s">
        <v>2</v>
      </c>
      <c r="D8" s="53" t="s">
        <v>14</v>
      </c>
      <c r="E8" s="53" t="s">
        <v>15</v>
      </c>
      <c r="F8" s="53"/>
      <c r="G8" s="53"/>
      <c r="H8" s="53"/>
      <c r="I8" s="53" t="s">
        <v>16</v>
      </c>
      <c r="J8" s="53"/>
      <c r="K8" s="53"/>
      <c r="L8" s="53"/>
      <c r="M8" s="53"/>
      <c r="N8" s="38"/>
      <c r="O8" s="38"/>
      <c r="P8" s="38"/>
      <c r="Q8" s="38"/>
    </row>
    <row r="9" spans="1:13" ht="7.5" customHeight="1">
      <c r="A9" s="53"/>
      <c r="B9" s="54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57.75" customHeight="1">
      <c r="A10" s="53"/>
      <c r="B10" s="54"/>
      <c r="C10" s="53"/>
      <c r="D10" s="53"/>
      <c r="E10" s="31" t="s">
        <v>17</v>
      </c>
      <c r="F10" s="31" t="s">
        <v>18</v>
      </c>
      <c r="G10" s="31" t="s">
        <v>19</v>
      </c>
      <c r="H10" s="32" t="s">
        <v>20</v>
      </c>
      <c r="I10" s="47" t="s">
        <v>3</v>
      </c>
      <c r="J10" s="45">
        <v>2016</v>
      </c>
      <c r="K10" s="47">
        <v>2017</v>
      </c>
      <c r="L10" s="45">
        <v>2018</v>
      </c>
      <c r="M10" s="47">
        <v>2019</v>
      </c>
    </row>
    <row r="11" spans="1:13" ht="21" customHeight="1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45">
        <v>9</v>
      </c>
      <c r="J11" s="45">
        <v>10</v>
      </c>
      <c r="K11" s="45">
        <v>11</v>
      </c>
      <c r="L11" s="45">
        <v>12</v>
      </c>
      <c r="M11" s="45">
        <v>13</v>
      </c>
    </row>
    <row r="12" spans="1:13" ht="41.25" customHeight="1">
      <c r="A12" s="32">
        <v>1</v>
      </c>
      <c r="B12" s="55" t="s">
        <v>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7" s="23" customFormat="1" ht="92.25" customHeight="1">
      <c r="A13" s="32">
        <v>2</v>
      </c>
      <c r="B13" s="1" t="s">
        <v>43</v>
      </c>
      <c r="C13" s="31" t="s">
        <v>5</v>
      </c>
      <c r="D13" s="6" t="s">
        <v>21</v>
      </c>
      <c r="E13" s="32" t="s">
        <v>22</v>
      </c>
      <c r="F13" s="32" t="s">
        <v>22</v>
      </c>
      <c r="G13" s="32" t="s">
        <v>22</v>
      </c>
      <c r="H13" s="32" t="s">
        <v>22</v>
      </c>
      <c r="I13" s="7">
        <f>I14+I16+I31+I33+I34+I35</f>
        <v>653113555.0700002</v>
      </c>
      <c r="J13" s="7">
        <f>J14+J16+J31+J33+J34+J35</f>
        <v>95906773.34</v>
      </c>
      <c r="K13" s="7">
        <f>K14+K16+K31+K33+K34+K35</f>
        <v>176646684.17999998</v>
      </c>
      <c r="L13" s="7">
        <f>L14+L16+L31+L33+L34+L35</f>
        <v>155733210.15</v>
      </c>
      <c r="M13" s="7">
        <f>M14+M16+M31+M33+M34+M35</f>
        <v>224826887.4</v>
      </c>
      <c r="N13" s="39"/>
      <c r="O13" s="40"/>
      <c r="P13" s="40"/>
      <c r="Q13" s="40"/>
    </row>
    <row r="14" spans="1:17" s="23" customFormat="1" ht="92.25" customHeight="1">
      <c r="A14" s="32">
        <v>3</v>
      </c>
      <c r="B14" s="1" t="s">
        <v>44</v>
      </c>
      <c r="C14" s="31" t="s">
        <v>6</v>
      </c>
      <c r="D14" s="6" t="s">
        <v>21</v>
      </c>
      <c r="E14" s="32" t="s">
        <v>22</v>
      </c>
      <c r="F14" s="32" t="s">
        <v>22</v>
      </c>
      <c r="G14" s="32" t="s">
        <v>22</v>
      </c>
      <c r="H14" s="32" t="s">
        <v>22</v>
      </c>
      <c r="I14" s="7">
        <f>I15</f>
        <v>115568000</v>
      </c>
      <c r="J14" s="11">
        <f>J15</f>
        <v>25892000</v>
      </c>
      <c r="K14" s="11">
        <f>K15</f>
        <v>25892000</v>
      </c>
      <c r="L14" s="11">
        <f>L15</f>
        <v>31892000</v>
      </c>
      <c r="M14" s="11">
        <f>M15</f>
        <v>31892000</v>
      </c>
      <c r="N14" s="41"/>
      <c r="O14" s="40"/>
      <c r="P14" s="40"/>
      <c r="Q14" s="40"/>
    </row>
    <row r="15" spans="1:13" ht="92.25" customHeight="1">
      <c r="A15" s="32">
        <v>4</v>
      </c>
      <c r="B15" s="33" t="s">
        <v>79</v>
      </c>
      <c r="C15" s="31" t="s">
        <v>6</v>
      </c>
      <c r="D15" s="31" t="s">
        <v>21</v>
      </c>
      <c r="E15" s="32" t="s">
        <v>22</v>
      </c>
      <c r="F15" s="32" t="s">
        <v>22</v>
      </c>
      <c r="G15" s="32" t="s">
        <v>22</v>
      </c>
      <c r="H15" s="32" t="s">
        <v>22</v>
      </c>
      <c r="I15" s="8">
        <f>SUM(J15:M15)</f>
        <v>115568000</v>
      </c>
      <c r="J15" s="8">
        <f>31892000-6000000</f>
        <v>25892000</v>
      </c>
      <c r="K15" s="7">
        <f>31892000-6000000</f>
        <v>25892000</v>
      </c>
      <c r="L15" s="7">
        <f>31892000</f>
        <v>31892000</v>
      </c>
      <c r="M15" s="7">
        <f>31892000</f>
        <v>31892000</v>
      </c>
    </row>
    <row r="16" spans="1:14" ht="92.25" customHeight="1">
      <c r="A16" s="32">
        <v>5</v>
      </c>
      <c r="B16" s="33" t="s">
        <v>45</v>
      </c>
      <c r="C16" s="9" t="s">
        <v>7</v>
      </c>
      <c r="D16" s="31" t="s">
        <v>21</v>
      </c>
      <c r="E16" s="32" t="s">
        <v>22</v>
      </c>
      <c r="F16" s="32" t="s">
        <v>22</v>
      </c>
      <c r="G16" s="32" t="s">
        <v>22</v>
      </c>
      <c r="H16" s="32" t="s">
        <v>22</v>
      </c>
      <c r="I16" s="8">
        <f>I17</f>
        <v>15564733.469999999</v>
      </c>
      <c r="J16" s="12">
        <f>J17</f>
        <v>4432113.1</v>
      </c>
      <c r="K16" s="12">
        <f>K17</f>
        <v>2903314.37</v>
      </c>
      <c r="L16" s="12">
        <f>L17</f>
        <v>4114653</v>
      </c>
      <c r="M16" s="12">
        <f>M17</f>
        <v>4114653</v>
      </c>
      <c r="N16" s="41"/>
    </row>
    <row r="17" spans="1:14" ht="52.5" customHeight="1">
      <c r="A17" s="32">
        <v>6</v>
      </c>
      <c r="B17" s="33" t="s">
        <v>46</v>
      </c>
      <c r="C17" s="31" t="s">
        <v>23</v>
      </c>
      <c r="D17" s="31" t="s">
        <v>21</v>
      </c>
      <c r="E17" s="32" t="s">
        <v>22</v>
      </c>
      <c r="F17" s="32" t="s">
        <v>22</v>
      </c>
      <c r="G17" s="32" t="s">
        <v>22</v>
      </c>
      <c r="H17" s="32" t="s">
        <v>22</v>
      </c>
      <c r="I17" s="8">
        <f>SUM(I18:I30)</f>
        <v>15564733.469999999</v>
      </c>
      <c r="J17" s="8">
        <f>SUM(J18:J30)</f>
        <v>4432113.1</v>
      </c>
      <c r="K17" s="8">
        <f>SUM(K18:K30)</f>
        <v>2903314.37</v>
      </c>
      <c r="L17" s="8">
        <f>SUM(L18:L30)</f>
        <v>4114653</v>
      </c>
      <c r="M17" s="8">
        <f>SUM(M18:M30)</f>
        <v>4114653</v>
      </c>
      <c r="N17" s="42"/>
    </row>
    <row r="18" spans="1:14" ht="52.5" customHeight="1">
      <c r="A18" s="56">
        <v>7</v>
      </c>
      <c r="B18" s="57" t="s">
        <v>47</v>
      </c>
      <c r="C18" s="31" t="s">
        <v>35</v>
      </c>
      <c r="D18" s="31" t="s">
        <v>21</v>
      </c>
      <c r="E18" s="32" t="s">
        <v>22</v>
      </c>
      <c r="F18" s="32" t="s">
        <v>22</v>
      </c>
      <c r="G18" s="32" t="s">
        <v>22</v>
      </c>
      <c r="H18" s="32" t="s">
        <v>22</v>
      </c>
      <c r="I18" s="7">
        <f aca="true" t="shared" si="0" ref="I18:I30">SUM(J18:M18)</f>
        <v>418832.36</v>
      </c>
      <c r="J18" s="10">
        <v>228832.36</v>
      </c>
      <c r="K18" s="5">
        <f>0+190000</f>
        <v>190000</v>
      </c>
      <c r="L18" s="5">
        <v>0</v>
      </c>
      <c r="M18" s="5">
        <v>0</v>
      </c>
      <c r="N18" s="43"/>
    </row>
    <row r="19" spans="1:14" ht="52.5" customHeight="1">
      <c r="A19" s="56"/>
      <c r="B19" s="57"/>
      <c r="C19" s="31" t="s">
        <v>36</v>
      </c>
      <c r="D19" s="31" t="s">
        <v>21</v>
      </c>
      <c r="E19" s="32" t="s">
        <v>22</v>
      </c>
      <c r="F19" s="32" t="s">
        <v>22</v>
      </c>
      <c r="G19" s="32" t="s">
        <v>22</v>
      </c>
      <c r="H19" s="32" t="s">
        <v>22</v>
      </c>
      <c r="I19" s="7">
        <f t="shared" si="0"/>
        <v>1189101</v>
      </c>
      <c r="J19" s="10">
        <v>282792</v>
      </c>
      <c r="K19" s="5">
        <v>302103</v>
      </c>
      <c r="L19" s="5">
        <v>302103</v>
      </c>
      <c r="M19" s="5">
        <v>302103</v>
      </c>
      <c r="N19" s="43"/>
    </row>
    <row r="20" spans="1:14" ht="52.5" customHeight="1">
      <c r="A20" s="56"/>
      <c r="B20" s="57"/>
      <c r="C20" s="31" t="s">
        <v>37</v>
      </c>
      <c r="D20" s="31" t="s">
        <v>21</v>
      </c>
      <c r="E20" s="32" t="s">
        <v>22</v>
      </c>
      <c r="F20" s="32" t="s">
        <v>22</v>
      </c>
      <c r="G20" s="32" t="s">
        <v>22</v>
      </c>
      <c r="H20" s="32" t="s">
        <v>22</v>
      </c>
      <c r="I20" s="7">
        <f t="shared" si="0"/>
        <v>567535.55</v>
      </c>
      <c r="J20" s="10">
        <f>142000-464.45</f>
        <v>141535.55</v>
      </c>
      <c r="K20" s="5">
        <v>142000</v>
      </c>
      <c r="L20" s="5">
        <v>142000</v>
      </c>
      <c r="M20" s="5">
        <v>142000</v>
      </c>
      <c r="N20" s="43"/>
    </row>
    <row r="21" spans="1:14" ht="52.5" customHeight="1">
      <c r="A21" s="56"/>
      <c r="B21" s="57"/>
      <c r="C21" s="31" t="s">
        <v>38</v>
      </c>
      <c r="D21" s="31" t="s">
        <v>21</v>
      </c>
      <c r="E21" s="32" t="s">
        <v>22</v>
      </c>
      <c r="F21" s="32" t="s">
        <v>22</v>
      </c>
      <c r="G21" s="32" t="s">
        <v>22</v>
      </c>
      <c r="H21" s="32" t="s">
        <v>22</v>
      </c>
      <c r="I21" s="7">
        <f t="shared" si="0"/>
        <v>1255663.44</v>
      </c>
      <c r="J21" s="10">
        <f>453338-102284.56</f>
        <v>351053.44</v>
      </c>
      <c r="K21" s="5">
        <f>334870-100000</f>
        <v>234870</v>
      </c>
      <c r="L21" s="5">
        <v>334870</v>
      </c>
      <c r="M21" s="5">
        <v>334870</v>
      </c>
      <c r="N21" s="43"/>
    </row>
    <row r="22" spans="1:14" ht="52.5" customHeight="1">
      <c r="A22" s="56">
        <v>8</v>
      </c>
      <c r="B22" s="57" t="s">
        <v>48</v>
      </c>
      <c r="C22" s="31" t="s">
        <v>35</v>
      </c>
      <c r="D22" s="31" t="s">
        <v>21</v>
      </c>
      <c r="E22" s="32" t="s">
        <v>22</v>
      </c>
      <c r="F22" s="32" t="s">
        <v>22</v>
      </c>
      <c r="G22" s="32" t="s">
        <v>22</v>
      </c>
      <c r="H22" s="32" t="s">
        <v>22</v>
      </c>
      <c r="I22" s="7">
        <f t="shared" si="0"/>
        <v>2533682.9</v>
      </c>
      <c r="J22" s="5">
        <v>826598.9</v>
      </c>
      <c r="K22" s="5">
        <f>619028-150000</f>
        <v>469028</v>
      </c>
      <c r="L22" s="5">
        <v>619028</v>
      </c>
      <c r="M22" s="5">
        <v>619028</v>
      </c>
      <c r="N22" s="43"/>
    </row>
    <row r="23" spans="1:14" ht="52.5" customHeight="1">
      <c r="A23" s="56"/>
      <c r="B23" s="57"/>
      <c r="C23" s="31" t="s">
        <v>37</v>
      </c>
      <c r="D23" s="31" t="s">
        <v>21</v>
      </c>
      <c r="E23" s="32" t="s">
        <v>22</v>
      </c>
      <c r="F23" s="32" t="s">
        <v>22</v>
      </c>
      <c r="G23" s="32" t="s">
        <v>22</v>
      </c>
      <c r="H23" s="32" t="s">
        <v>22</v>
      </c>
      <c r="I23" s="7">
        <f t="shared" si="0"/>
        <v>291293.83</v>
      </c>
      <c r="J23" s="5">
        <f>109079.51-99860.68</f>
        <v>9218.830000000002</v>
      </c>
      <c r="K23" s="5">
        <v>94025</v>
      </c>
      <c r="L23" s="5">
        <v>94025</v>
      </c>
      <c r="M23" s="5">
        <v>94025</v>
      </c>
      <c r="N23" s="43"/>
    </row>
    <row r="24" spans="1:14" ht="52.5" customHeight="1">
      <c r="A24" s="56"/>
      <c r="B24" s="57"/>
      <c r="C24" s="31" t="s">
        <v>36</v>
      </c>
      <c r="D24" s="31" t="s">
        <v>21</v>
      </c>
      <c r="E24" s="32" t="s">
        <v>22</v>
      </c>
      <c r="F24" s="32" t="s">
        <v>22</v>
      </c>
      <c r="G24" s="32" t="s">
        <v>22</v>
      </c>
      <c r="H24" s="32" t="s">
        <v>22</v>
      </c>
      <c r="I24" s="7">
        <f t="shared" si="0"/>
        <v>400000</v>
      </c>
      <c r="J24" s="5">
        <v>100000</v>
      </c>
      <c r="K24" s="5">
        <v>100000</v>
      </c>
      <c r="L24" s="5">
        <v>100000</v>
      </c>
      <c r="M24" s="5">
        <v>100000</v>
      </c>
      <c r="N24" s="43"/>
    </row>
    <row r="25" spans="1:14" ht="52.5" customHeight="1">
      <c r="A25" s="56"/>
      <c r="B25" s="57"/>
      <c r="C25" s="31" t="s">
        <v>38</v>
      </c>
      <c r="D25" s="31" t="s">
        <v>21</v>
      </c>
      <c r="E25" s="32" t="s">
        <v>22</v>
      </c>
      <c r="F25" s="32" t="s">
        <v>22</v>
      </c>
      <c r="G25" s="32" t="s">
        <v>22</v>
      </c>
      <c r="H25" s="32" t="s">
        <v>22</v>
      </c>
      <c r="I25" s="7">
        <f t="shared" si="0"/>
        <v>45672</v>
      </c>
      <c r="J25" s="5">
        <f>37990-37990</f>
        <v>0</v>
      </c>
      <c r="K25" s="5">
        <v>15224</v>
      </c>
      <c r="L25" s="5">
        <v>15224</v>
      </c>
      <c r="M25" s="5">
        <v>15224</v>
      </c>
      <c r="N25" s="43"/>
    </row>
    <row r="26" spans="1:14" ht="52.5" customHeight="1">
      <c r="A26" s="56">
        <v>9</v>
      </c>
      <c r="B26" s="57" t="s">
        <v>49</v>
      </c>
      <c r="C26" s="31" t="s">
        <v>35</v>
      </c>
      <c r="D26" s="31" t="s">
        <v>21</v>
      </c>
      <c r="E26" s="32" t="s">
        <v>22</v>
      </c>
      <c r="F26" s="32" t="s">
        <v>22</v>
      </c>
      <c r="G26" s="32" t="s">
        <v>22</v>
      </c>
      <c r="H26" s="32" t="s">
        <v>22</v>
      </c>
      <c r="I26" s="7">
        <f t="shared" si="0"/>
        <v>1279174.05</v>
      </c>
      <c r="J26" s="5">
        <v>310293.21</v>
      </c>
      <c r="K26" s="5">
        <f>355229-40000-56806.16</f>
        <v>258422.84</v>
      </c>
      <c r="L26" s="5">
        <v>355229</v>
      </c>
      <c r="M26" s="5">
        <v>355229</v>
      </c>
      <c r="N26" s="43"/>
    </row>
    <row r="27" spans="1:14" ht="52.5" customHeight="1">
      <c r="A27" s="56"/>
      <c r="B27" s="57"/>
      <c r="C27" s="31" t="s">
        <v>37</v>
      </c>
      <c r="D27" s="31" t="s">
        <v>21</v>
      </c>
      <c r="E27" s="32" t="s">
        <v>22</v>
      </c>
      <c r="F27" s="32" t="s">
        <v>22</v>
      </c>
      <c r="G27" s="32" t="s">
        <v>22</v>
      </c>
      <c r="H27" s="32" t="s">
        <v>22</v>
      </c>
      <c r="I27" s="7">
        <f t="shared" si="0"/>
        <v>165314.81</v>
      </c>
      <c r="J27" s="5">
        <f>46000-17711.19</f>
        <v>28288.81</v>
      </c>
      <c r="K27" s="5">
        <f>46000-974</f>
        <v>45026</v>
      </c>
      <c r="L27" s="5">
        <v>46000</v>
      </c>
      <c r="M27" s="5">
        <v>46000</v>
      </c>
      <c r="N27" s="43"/>
    </row>
    <row r="28" spans="1:14" ht="52.5" customHeight="1">
      <c r="A28" s="56"/>
      <c r="B28" s="57"/>
      <c r="C28" s="31" t="s">
        <v>38</v>
      </c>
      <c r="D28" s="31" t="s">
        <v>21</v>
      </c>
      <c r="E28" s="32" t="s">
        <v>22</v>
      </c>
      <c r="F28" s="32" t="s">
        <v>22</v>
      </c>
      <c r="G28" s="32" t="s">
        <v>22</v>
      </c>
      <c r="H28" s="32" t="s">
        <v>22</v>
      </c>
      <c r="I28" s="7">
        <f t="shared" si="0"/>
        <v>18522</v>
      </c>
      <c r="J28" s="5">
        <f>13684-13684</f>
        <v>0</v>
      </c>
      <c r="K28" s="5">
        <v>6174</v>
      </c>
      <c r="L28" s="5">
        <v>6174</v>
      </c>
      <c r="M28" s="5">
        <v>6174</v>
      </c>
      <c r="N28" s="43"/>
    </row>
    <row r="29" spans="1:14" ht="52.5" customHeight="1">
      <c r="A29" s="56"/>
      <c r="B29" s="57"/>
      <c r="C29" s="31" t="s">
        <v>36</v>
      </c>
      <c r="D29" s="31" t="s">
        <v>21</v>
      </c>
      <c r="E29" s="32" t="s">
        <v>22</v>
      </c>
      <c r="F29" s="32" t="s">
        <v>22</v>
      </c>
      <c r="G29" s="32" t="s">
        <v>22</v>
      </c>
      <c r="H29" s="32" t="s">
        <v>22</v>
      </c>
      <c r="I29" s="7">
        <f t="shared" si="0"/>
        <v>346441.53</v>
      </c>
      <c r="J29" s="5">
        <v>100000</v>
      </c>
      <c r="K29" s="5">
        <f>100000-53558.47</f>
        <v>46441.53</v>
      </c>
      <c r="L29" s="5">
        <v>100000</v>
      </c>
      <c r="M29" s="5">
        <v>100000</v>
      </c>
      <c r="N29" s="43"/>
    </row>
    <row r="30" spans="1:14" ht="92.25" customHeight="1">
      <c r="A30" s="32">
        <v>10</v>
      </c>
      <c r="B30" s="33" t="s">
        <v>50</v>
      </c>
      <c r="C30" s="31" t="s">
        <v>5</v>
      </c>
      <c r="D30" s="31" t="s">
        <v>21</v>
      </c>
      <c r="E30" s="32" t="s">
        <v>22</v>
      </c>
      <c r="F30" s="32" t="s">
        <v>22</v>
      </c>
      <c r="G30" s="32" t="s">
        <v>22</v>
      </c>
      <c r="H30" s="32" t="s">
        <v>22</v>
      </c>
      <c r="I30" s="7">
        <f t="shared" si="0"/>
        <v>7053500</v>
      </c>
      <c r="J30" s="5">
        <v>2053500</v>
      </c>
      <c r="K30" s="5">
        <v>1000000</v>
      </c>
      <c r="L30" s="5">
        <v>2000000</v>
      </c>
      <c r="M30" s="5">
        <v>2000000</v>
      </c>
      <c r="N30" s="43"/>
    </row>
    <row r="31" spans="1:14" ht="92.25" customHeight="1">
      <c r="A31" s="32">
        <v>11</v>
      </c>
      <c r="B31" s="33" t="s">
        <v>80</v>
      </c>
      <c r="C31" s="31" t="s">
        <v>6</v>
      </c>
      <c r="D31" s="31" t="s">
        <v>21</v>
      </c>
      <c r="E31" s="32" t="s">
        <v>22</v>
      </c>
      <c r="F31" s="32" t="s">
        <v>22</v>
      </c>
      <c r="G31" s="32" t="s">
        <v>22</v>
      </c>
      <c r="H31" s="32" t="s">
        <v>22</v>
      </c>
      <c r="I31" s="7">
        <f>I32</f>
        <v>13992369</v>
      </c>
      <c r="J31" s="11">
        <f>J32</f>
        <v>0</v>
      </c>
      <c r="K31" s="11">
        <f>K32</f>
        <v>4664123</v>
      </c>
      <c r="L31" s="11">
        <f>L32</f>
        <v>4664123</v>
      </c>
      <c r="M31" s="11">
        <f>M32</f>
        <v>4664123</v>
      </c>
      <c r="N31" s="41"/>
    </row>
    <row r="32" spans="1:14" ht="92.25" customHeight="1">
      <c r="A32" s="32">
        <v>12</v>
      </c>
      <c r="B32" s="33" t="s">
        <v>81</v>
      </c>
      <c r="C32" s="31" t="s">
        <v>6</v>
      </c>
      <c r="D32" s="31" t="s">
        <v>21</v>
      </c>
      <c r="E32" s="32" t="s">
        <v>22</v>
      </c>
      <c r="F32" s="32" t="s">
        <v>22</v>
      </c>
      <c r="G32" s="32" t="s">
        <v>22</v>
      </c>
      <c r="H32" s="32" t="s">
        <v>22</v>
      </c>
      <c r="I32" s="7">
        <f>SUM(J32:M32)</f>
        <v>13992369</v>
      </c>
      <c r="J32" s="7">
        <v>0</v>
      </c>
      <c r="K32" s="8">
        <v>4664123</v>
      </c>
      <c r="L32" s="8">
        <v>4664123</v>
      </c>
      <c r="M32" s="8">
        <v>4664123</v>
      </c>
      <c r="N32" s="43"/>
    </row>
    <row r="33" spans="1:17" s="23" customFormat="1" ht="92.25" customHeight="1">
      <c r="A33" s="32">
        <v>13</v>
      </c>
      <c r="B33" s="1" t="s">
        <v>82</v>
      </c>
      <c r="C33" s="31" t="s">
        <v>5</v>
      </c>
      <c r="D33" s="31" t="s">
        <v>21</v>
      </c>
      <c r="E33" s="31" t="s">
        <v>22</v>
      </c>
      <c r="F33" s="31" t="s">
        <v>22</v>
      </c>
      <c r="G33" s="31" t="s">
        <v>22</v>
      </c>
      <c r="H33" s="31" t="s">
        <v>22</v>
      </c>
      <c r="I33" s="8">
        <f>I37</f>
        <v>379591603.82000005</v>
      </c>
      <c r="J33" s="12">
        <f>J37</f>
        <v>17717094.46</v>
      </c>
      <c r="K33" s="12">
        <f>K37</f>
        <v>120527963.80999999</v>
      </c>
      <c r="L33" s="12">
        <f>L37</f>
        <v>88126434.15</v>
      </c>
      <c r="M33" s="12">
        <f>M37</f>
        <v>153220111.4</v>
      </c>
      <c r="N33" s="41"/>
      <c r="O33" s="40"/>
      <c r="P33" s="40"/>
      <c r="Q33" s="40"/>
    </row>
    <row r="34" spans="1:17" s="23" customFormat="1" ht="92.25" customHeight="1">
      <c r="A34" s="32">
        <v>14</v>
      </c>
      <c r="B34" s="33" t="s">
        <v>83</v>
      </c>
      <c r="C34" s="31" t="s">
        <v>5</v>
      </c>
      <c r="D34" s="31" t="s">
        <v>21</v>
      </c>
      <c r="E34" s="31" t="s">
        <v>22</v>
      </c>
      <c r="F34" s="31" t="s">
        <v>22</v>
      </c>
      <c r="G34" s="31" t="s">
        <v>22</v>
      </c>
      <c r="H34" s="31" t="s">
        <v>22</v>
      </c>
      <c r="I34" s="8">
        <f>I51+I59</f>
        <v>84258356.08</v>
      </c>
      <c r="J34" s="12">
        <f>J51+J59</f>
        <v>36535073.08</v>
      </c>
      <c r="K34" s="12">
        <f>K51+K59</f>
        <v>11723283</v>
      </c>
      <c r="L34" s="12">
        <f>L51+L59</f>
        <v>16000000</v>
      </c>
      <c r="M34" s="12">
        <f>M51+M59</f>
        <v>20000000</v>
      </c>
      <c r="N34" s="41"/>
      <c r="O34" s="40"/>
      <c r="P34" s="40"/>
      <c r="Q34" s="40"/>
    </row>
    <row r="35" spans="1:14" ht="92.25" customHeight="1">
      <c r="A35" s="32">
        <v>15</v>
      </c>
      <c r="B35" s="33" t="s">
        <v>84</v>
      </c>
      <c r="C35" s="31" t="s">
        <v>8</v>
      </c>
      <c r="D35" s="31" t="s">
        <v>21</v>
      </c>
      <c r="E35" s="31" t="s">
        <v>22</v>
      </c>
      <c r="F35" s="31" t="s">
        <v>22</v>
      </c>
      <c r="G35" s="31" t="s">
        <v>22</v>
      </c>
      <c r="H35" s="31" t="s">
        <v>22</v>
      </c>
      <c r="I35" s="8">
        <f>I66+I77</f>
        <v>44138492.7</v>
      </c>
      <c r="J35" s="13">
        <f>J66+J77</f>
        <v>11330492.7</v>
      </c>
      <c r="K35" s="13">
        <f>K66+K77</f>
        <v>10936000</v>
      </c>
      <c r="L35" s="13">
        <f>L66+L77</f>
        <v>10936000</v>
      </c>
      <c r="M35" s="13">
        <f>M66+M77</f>
        <v>10936000</v>
      </c>
      <c r="N35" s="41"/>
    </row>
    <row r="36" spans="1:17" s="23" customFormat="1" ht="41.25" customHeight="1">
      <c r="A36" s="32">
        <v>16</v>
      </c>
      <c r="B36" s="55" t="s">
        <v>69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43"/>
      <c r="O36" s="40"/>
      <c r="P36" s="40"/>
      <c r="Q36" s="40"/>
    </row>
    <row r="37" spans="1:17" s="23" customFormat="1" ht="92.25" customHeight="1">
      <c r="A37" s="32">
        <v>17</v>
      </c>
      <c r="B37" s="33" t="s">
        <v>51</v>
      </c>
      <c r="C37" s="31" t="s">
        <v>5</v>
      </c>
      <c r="D37" s="31" t="s">
        <v>21</v>
      </c>
      <c r="E37" s="31" t="s">
        <v>22</v>
      </c>
      <c r="F37" s="31" t="s">
        <v>22</v>
      </c>
      <c r="G37" s="31" t="s">
        <v>22</v>
      </c>
      <c r="H37" s="31" t="s">
        <v>22</v>
      </c>
      <c r="I37" s="8">
        <f>I38</f>
        <v>379591603.82000005</v>
      </c>
      <c r="J37" s="8">
        <f>J38</f>
        <v>17717094.46</v>
      </c>
      <c r="K37" s="8">
        <f>K38</f>
        <v>120527963.80999999</v>
      </c>
      <c r="L37" s="8">
        <f>L38</f>
        <v>88126434.15</v>
      </c>
      <c r="M37" s="8">
        <f>M38</f>
        <v>153220111.4</v>
      </c>
      <c r="N37" s="42"/>
      <c r="O37" s="40"/>
      <c r="P37" s="40"/>
      <c r="Q37" s="40"/>
    </row>
    <row r="38" spans="1:17" s="23" customFormat="1" ht="92.25" customHeight="1">
      <c r="A38" s="32">
        <v>18</v>
      </c>
      <c r="B38" s="33" t="s">
        <v>52</v>
      </c>
      <c r="C38" s="31" t="s">
        <v>5</v>
      </c>
      <c r="D38" s="31" t="s">
        <v>21</v>
      </c>
      <c r="E38" s="31" t="s">
        <v>22</v>
      </c>
      <c r="F38" s="31" t="s">
        <v>22</v>
      </c>
      <c r="G38" s="31" t="s">
        <v>22</v>
      </c>
      <c r="H38" s="31" t="s">
        <v>22</v>
      </c>
      <c r="I38" s="8">
        <f>SUM(I39:I48)</f>
        <v>379591603.82000005</v>
      </c>
      <c r="J38" s="8">
        <f>SUM(J39:J48)</f>
        <v>17717094.46</v>
      </c>
      <c r="K38" s="8">
        <f>SUM(K39:K48)</f>
        <v>120527963.80999999</v>
      </c>
      <c r="L38" s="8">
        <f>SUM(L39:L48)</f>
        <v>88126434.15</v>
      </c>
      <c r="M38" s="8">
        <f>SUM(M39:M48)</f>
        <v>153220111.4</v>
      </c>
      <c r="N38" s="42"/>
      <c r="O38" s="40"/>
      <c r="P38" s="40"/>
      <c r="Q38" s="40"/>
    </row>
    <row r="39" spans="1:17" s="23" customFormat="1" ht="92.25" customHeight="1">
      <c r="A39" s="32">
        <v>19</v>
      </c>
      <c r="B39" s="33" t="s">
        <v>9</v>
      </c>
      <c r="C39" s="31" t="s">
        <v>5</v>
      </c>
      <c r="D39" s="31" t="s">
        <v>21</v>
      </c>
      <c r="E39" s="31" t="s">
        <v>22</v>
      </c>
      <c r="F39" s="31" t="s">
        <v>22</v>
      </c>
      <c r="G39" s="31" t="s">
        <v>22</v>
      </c>
      <c r="H39" s="31" t="s">
        <v>22</v>
      </c>
      <c r="I39" s="8">
        <f>SUM(J39:M39)</f>
        <v>9279004.02</v>
      </c>
      <c r="J39" s="10">
        <v>1279004.02</v>
      </c>
      <c r="K39" s="10">
        <v>1000000</v>
      </c>
      <c r="L39" s="10">
        <v>2000000</v>
      </c>
      <c r="M39" s="10">
        <v>5000000</v>
      </c>
      <c r="N39" s="43"/>
      <c r="O39" s="40"/>
      <c r="P39" s="40"/>
      <c r="Q39" s="40"/>
    </row>
    <row r="40" spans="1:17" s="23" customFormat="1" ht="92.25" customHeight="1">
      <c r="A40" s="32">
        <v>20</v>
      </c>
      <c r="B40" s="33" t="s">
        <v>76</v>
      </c>
      <c r="C40" s="31" t="s">
        <v>5</v>
      </c>
      <c r="D40" s="31" t="s">
        <v>21</v>
      </c>
      <c r="E40" s="31" t="s">
        <v>22</v>
      </c>
      <c r="F40" s="31" t="s">
        <v>22</v>
      </c>
      <c r="G40" s="31" t="s">
        <v>22</v>
      </c>
      <c r="H40" s="31" t="s">
        <v>22</v>
      </c>
      <c r="I40" s="8">
        <f>SUM(J40:M40)</f>
        <v>32281693.41</v>
      </c>
      <c r="J40" s="25">
        <v>0</v>
      </c>
      <c r="K40" s="10">
        <f>4030030+32004711.35-3753047.94</f>
        <v>32281693.41</v>
      </c>
      <c r="L40" s="10">
        <f>26030030-26030030</f>
        <v>0</v>
      </c>
      <c r="M40" s="10">
        <v>0</v>
      </c>
      <c r="N40" s="43"/>
      <c r="O40" s="40"/>
      <c r="P40" s="40"/>
      <c r="Q40" s="40"/>
    </row>
    <row r="41" spans="1:17" s="23" customFormat="1" ht="92.25" customHeight="1">
      <c r="A41" s="32">
        <v>21</v>
      </c>
      <c r="B41" s="33" t="s">
        <v>53</v>
      </c>
      <c r="C41" s="31" t="s">
        <v>5</v>
      </c>
      <c r="D41" s="31" t="s">
        <v>21</v>
      </c>
      <c r="E41" s="31" t="s">
        <v>22</v>
      </c>
      <c r="F41" s="31" t="s">
        <v>22</v>
      </c>
      <c r="G41" s="31" t="s">
        <v>22</v>
      </c>
      <c r="H41" s="31" t="s">
        <v>22</v>
      </c>
      <c r="I41" s="8">
        <f>SUM(J41:M41)</f>
        <v>297597.10000000003</v>
      </c>
      <c r="J41" s="10">
        <v>297597.10000000003</v>
      </c>
      <c r="K41" s="10">
        <v>0</v>
      </c>
      <c r="L41" s="10">
        <v>0</v>
      </c>
      <c r="M41" s="10">
        <v>0</v>
      </c>
      <c r="N41" s="43"/>
      <c r="O41" s="40"/>
      <c r="P41" s="40"/>
      <c r="Q41" s="40"/>
    </row>
    <row r="42" spans="1:17" s="23" customFormat="1" ht="92.25" customHeight="1">
      <c r="A42" s="32">
        <v>22</v>
      </c>
      <c r="B42" s="33" t="s">
        <v>62</v>
      </c>
      <c r="C42" s="31" t="s">
        <v>5</v>
      </c>
      <c r="D42" s="31" t="s">
        <v>21</v>
      </c>
      <c r="E42" s="31" t="s">
        <v>22</v>
      </c>
      <c r="F42" s="31" t="s">
        <v>22</v>
      </c>
      <c r="G42" s="31" t="s">
        <v>22</v>
      </c>
      <c r="H42" s="31" t="s">
        <v>22</v>
      </c>
      <c r="I42" s="8">
        <f>SUM(J42:M42)</f>
        <v>40064833.730000004</v>
      </c>
      <c r="J42" s="10">
        <v>0</v>
      </c>
      <c r="K42" s="10">
        <f>10272995+34727005-4935166.27</f>
        <v>40064833.730000004</v>
      </c>
      <c r="L42" s="10">
        <f>63745574.05-63745574.05</f>
        <v>0</v>
      </c>
      <c r="M42" s="10">
        <v>0</v>
      </c>
      <c r="N42" s="43"/>
      <c r="O42" s="40"/>
      <c r="P42" s="40"/>
      <c r="Q42" s="40"/>
    </row>
    <row r="43" spans="1:17" s="23" customFormat="1" ht="92.25" customHeight="1">
      <c r="A43" s="32">
        <v>23</v>
      </c>
      <c r="B43" s="33" t="s">
        <v>63</v>
      </c>
      <c r="C43" s="31" t="s">
        <v>5</v>
      </c>
      <c r="D43" s="31" t="s">
        <v>21</v>
      </c>
      <c r="E43" s="31" t="s">
        <v>22</v>
      </c>
      <c r="F43" s="31" t="s">
        <v>22</v>
      </c>
      <c r="G43" s="31" t="s">
        <v>22</v>
      </c>
      <c r="H43" s="31" t="s">
        <v>22</v>
      </c>
      <c r="I43" s="8">
        <f aca="true" t="shared" si="1" ref="I43:I48">SUM(J43:M43)</f>
        <v>665337</v>
      </c>
      <c r="J43" s="10">
        <v>665337</v>
      </c>
      <c r="K43" s="10">
        <v>0</v>
      </c>
      <c r="L43" s="10">
        <v>0</v>
      </c>
      <c r="M43" s="10">
        <v>0</v>
      </c>
      <c r="N43" s="43"/>
      <c r="O43" s="40"/>
      <c r="P43" s="40"/>
      <c r="Q43" s="40"/>
    </row>
    <row r="44" spans="1:17" s="23" customFormat="1" ht="92.25" customHeight="1">
      <c r="A44" s="32">
        <v>24</v>
      </c>
      <c r="B44" s="33" t="s">
        <v>10</v>
      </c>
      <c r="C44" s="31" t="s">
        <v>5</v>
      </c>
      <c r="D44" s="31" t="s">
        <v>21</v>
      </c>
      <c r="E44" s="31" t="s">
        <v>22</v>
      </c>
      <c r="F44" s="31" t="s">
        <v>22</v>
      </c>
      <c r="G44" s="31" t="s">
        <v>22</v>
      </c>
      <c r="H44" s="31" t="s">
        <v>22</v>
      </c>
      <c r="I44" s="8">
        <f t="shared" si="1"/>
        <v>14985741.100000001</v>
      </c>
      <c r="J44" s="10">
        <v>11662594.72</v>
      </c>
      <c r="K44" s="10">
        <v>3323146.38</v>
      </c>
      <c r="L44" s="10">
        <v>0</v>
      </c>
      <c r="M44" s="10">
        <v>0</v>
      </c>
      <c r="N44" s="43"/>
      <c r="O44" s="40"/>
      <c r="P44" s="40"/>
      <c r="Q44" s="40"/>
    </row>
    <row r="45" spans="1:17" s="23" customFormat="1" ht="92.25" customHeight="1">
      <c r="A45" s="32">
        <v>25</v>
      </c>
      <c r="B45" s="33" t="s">
        <v>41</v>
      </c>
      <c r="C45" s="31" t="s">
        <v>5</v>
      </c>
      <c r="D45" s="31" t="s">
        <v>21</v>
      </c>
      <c r="E45" s="31" t="s">
        <v>22</v>
      </c>
      <c r="F45" s="31" t="s">
        <v>22</v>
      </c>
      <c r="G45" s="31" t="s">
        <v>22</v>
      </c>
      <c r="H45" s="31" t="s">
        <v>22</v>
      </c>
      <c r="I45" s="8">
        <f t="shared" si="1"/>
        <v>17688506</v>
      </c>
      <c r="J45" s="10">
        <v>0</v>
      </c>
      <c r="K45" s="10">
        <f>3080460+14608046</f>
        <v>17688506</v>
      </c>
      <c r="L45" s="10">
        <f>13000000-13000000</f>
        <v>0</v>
      </c>
      <c r="M45" s="10">
        <v>0</v>
      </c>
      <c r="N45" s="43">
        <v>14608046</v>
      </c>
      <c r="O45" s="40"/>
      <c r="P45" s="40"/>
      <c r="Q45" s="40"/>
    </row>
    <row r="46" spans="1:17" s="23" customFormat="1" ht="92.25" customHeight="1">
      <c r="A46" s="32">
        <v>26</v>
      </c>
      <c r="B46" s="33" t="s">
        <v>39</v>
      </c>
      <c r="C46" s="31" t="s">
        <v>5</v>
      </c>
      <c r="D46" s="31" t="s">
        <v>21</v>
      </c>
      <c r="E46" s="31" t="s">
        <v>22</v>
      </c>
      <c r="F46" s="31" t="s">
        <v>22</v>
      </c>
      <c r="G46" s="31" t="s">
        <v>22</v>
      </c>
      <c r="H46" s="31" t="s">
        <v>22</v>
      </c>
      <c r="I46" s="8">
        <f>SUM(J46:M46)</f>
        <v>109997348.59</v>
      </c>
      <c r="J46" s="10">
        <v>2849484.1300000004</v>
      </c>
      <c r="K46" s="10">
        <f>2670593+20000000-522728.54+3460663.5-3460663.5</f>
        <v>22147864.46</v>
      </c>
      <c r="L46" s="10">
        <v>30000000</v>
      </c>
      <c r="M46" s="10">
        <v>55000000</v>
      </c>
      <c r="N46" s="43">
        <f>3460663.5+20000000-522728.54</f>
        <v>22937934.96</v>
      </c>
      <c r="O46" s="40"/>
      <c r="P46" s="40"/>
      <c r="Q46" s="40"/>
    </row>
    <row r="47" spans="1:17" s="23" customFormat="1" ht="92.25" customHeight="1">
      <c r="A47" s="32">
        <v>27</v>
      </c>
      <c r="B47" s="33" t="s">
        <v>40</v>
      </c>
      <c r="C47" s="31" t="s">
        <v>5</v>
      </c>
      <c r="D47" s="31" t="s">
        <v>21</v>
      </c>
      <c r="E47" s="31" t="s">
        <v>22</v>
      </c>
      <c r="F47" s="31" t="s">
        <v>22</v>
      </c>
      <c r="G47" s="31" t="s">
        <v>22</v>
      </c>
      <c r="H47" s="31" t="s">
        <v>22</v>
      </c>
      <c r="I47" s="8">
        <f t="shared" si="1"/>
        <v>5963077.49</v>
      </c>
      <c r="J47" s="10">
        <v>963077.49</v>
      </c>
      <c r="K47" s="10">
        <v>1000000</v>
      </c>
      <c r="L47" s="10">
        <v>2000000</v>
      </c>
      <c r="M47" s="10">
        <v>2000000</v>
      </c>
      <c r="N47" s="43"/>
      <c r="O47" s="40"/>
      <c r="P47" s="40"/>
      <c r="Q47" s="40"/>
    </row>
    <row r="48" spans="1:17" s="23" customFormat="1" ht="92.25" customHeight="1">
      <c r="A48" s="32">
        <v>28</v>
      </c>
      <c r="B48" s="33" t="s">
        <v>42</v>
      </c>
      <c r="C48" s="31" t="s">
        <v>5</v>
      </c>
      <c r="D48" s="31" t="s">
        <v>21</v>
      </c>
      <c r="E48" s="31"/>
      <c r="F48" s="31"/>
      <c r="G48" s="31"/>
      <c r="H48" s="31"/>
      <c r="I48" s="8">
        <f t="shared" si="1"/>
        <v>148368465.38</v>
      </c>
      <c r="J48" s="10">
        <v>0</v>
      </c>
      <c r="K48" s="10">
        <f>3460663.5-438743.67</f>
        <v>3021919.83</v>
      </c>
      <c r="L48" s="10">
        <v>54126434.15</v>
      </c>
      <c r="M48" s="10">
        <v>91220111.4</v>
      </c>
      <c r="N48" s="43"/>
      <c r="O48" s="40"/>
      <c r="P48" s="40"/>
      <c r="Q48" s="40"/>
    </row>
    <row r="49" spans="1:17" s="23" customFormat="1" ht="45.75" customHeight="1">
      <c r="A49" s="32">
        <v>29</v>
      </c>
      <c r="B49" s="33" t="s">
        <v>75</v>
      </c>
      <c r="C49" s="31"/>
      <c r="D49" s="31" t="s">
        <v>21</v>
      </c>
      <c r="E49" s="31"/>
      <c r="F49" s="31"/>
      <c r="G49" s="31"/>
      <c r="H49" s="31"/>
      <c r="I49" s="8">
        <f>I37</f>
        <v>379591603.82000005</v>
      </c>
      <c r="J49" s="8">
        <f>J37</f>
        <v>17717094.46</v>
      </c>
      <c r="K49" s="8">
        <f>K37</f>
        <v>120527963.80999999</v>
      </c>
      <c r="L49" s="8">
        <f>L37</f>
        <v>88126434.15</v>
      </c>
      <c r="M49" s="8">
        <f>M37</f>
        <v>153220111.4</v>
      </c>
      <c r="N49" s="43"/>
      <c r="O49" s="40"/>
      <c r="P49" s="40"/>
      <c r="Q49" s="40"/>
    </row>
    <row r="50" spans="1:17" s="23" customFormat="1" ht="41.25" customHeight="1">
      <c r="A50" s="31">
        <v>30</v>
      </c>
      <c r="B50" s="55" t="s">
        <v>64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46"/>
      <c r="N50" s="43"/>
      <c r="O50" s="40"/>
      <c r="P50" s="40"/>
      <c r="Q50" s="40"/>
    </row>
    <row r="51" spans="1:17" s="23" customFormat="1" ht="75">
      <c r="A51" s="32">
        <v>31</v>
      </c>
      <c r="B51" s="33" t="s">
        <v>61</v>
      </c>
      <c r="C51" s="31" t="s">
        <v>5</v>
      </c>
      <c r="D51" s="31" t="s">
        <v>21</v>
      </c>
      <c r="E51" s="31" t="s">
        <v>22</v>
      </c>
      <c r="F51" s="31" t="s">
        <v>22</v>
      </c>
      <c r="G51" s="31" t="s">
        <v>22</v>
      </c>
      <c r="H51" s="31" t="s">
        <v>22</v>
      </c>
      <c r="I51" s="8">
        <f>I52+I55</f>
        <v>36535073.08</v>
      </c>
      <c r="J51" s="8">
        <f>J52+J55</f>
        <v>36535073.08</v>
      </c>
      <c r="K51" s="8">
        <f>K52+K55</f>
        <v>0</v>
      </c>
      <c r="L51" s="8">
        <f>L52+L55</f>
        <v>0</v>
      </c>
      <c r="M51" s="8">
        <f>M52+M55</f>
        <v>0</v>
      </c>
      <c r="N51" s="43"/>
      <c r="O51" s="40"/>
      <c r="P51" s="40"/>
      <c r="Q51" s="40"/>
    </row>
    <row r="52" spans="1:17" s="23" customFormat="1" ht="92.25" customHeight="1">
      <c r="A52" s="32">
        <v>32</v>
      </c>
      <c r="B52" s="33" t="s">
        <v>54</v>
      </c>
      <c r="C52" s="31" t="s">
        <v>5</v>
      </c>
      <c r="D52" s="31" t="s">
        <v>21</v>
      </c>
      <c r="E52" s="31" t="s">
        <v>22</v>
      </c>
      <c r="F52" s="31" t="s">
        <v>22</v>
      </c>
      <c r="G52" s="31" t="s">
        <v>22</v>
      </c>
      <c r="H52" s="31" t="s">
        <v>22</v>
      </c>
      <c r="I52" s="8">
        <f>SUM(I53:I54)</f>
        <v>32143558.099999998</v>
      </c>
      <c r="J52" s="10">
        <f>SUM(J53:J54)</f>
        <v>32143558.099999998</v>
      </c>
      <c r="K52" s="10">
        <f>SUM(K53:K54)</f>
        <v>0</v>
      </c>
      <c r="L52" s="10">
        <f>SUM(L53:L54)</f>
        <v>0</v>
      </c>
      <c r="M52" s="10">
        <f>SUM(M53:M54)</f>
        <v>0</v>
      </c>
      <c r="N52" s="43"/>
      <c r="O52" s="40"/>
      <c r="P52" s="40"/>
      <c r="Q52" s="40"/>
    </row>
    <row r="53" spans="1:17" s="23" customFormat="1" ht="92.25" customHeight="1">
      <c r="A53" s="32">
        <v>33</v>
      </c>
      <c r="B53" s="33" t="s">
        <v>55</v>
      </c>
      <c r="C53" s="31" t="s">
        <v>5</v>
      </c>
      <c r="D53" s="31" t="s">
        <v>21</v>
      </c>
      <c r="E53" s="31" t="s">
        <v>22</v>
      </c>
      <c r="F53" s="31" t="s">
        <v>22</v>
      </c>
      <c r="G53" s="31" t="s">
        <v>22</v>
      </c>
      <c r="H53" s="31" t="s">
        <v>22</v>
      </c>
      <c r="I53" s="8">
        <f>SUM(J53:M53)</f>
        <v>31943260.63</v>
      </c>
      <c r="J53" s="10">
        <v>31943260.63</v>
      </c>
      <c r="K53" s="10">
        <v>0</v>
      </c>
      <c r="L53" s="10">
        <v>0</v>
      </c>
      <c r="M53" s="10">
        <v>0</v>
      </c>
      <c r="N53" s="43"/>
      <c r="O53" s="40"/>
      <c r="P53" s="40"/>
      <c r="Q53" s="40"/>
    </row>
    <row r="54" spans="1:17" s="23" customFormat="1" ht="92.25" customHeight="1">
      <c r="A54" s="32">
        <v>34</v>
      </c>
      <c r="B54" s="33" t="s">
        <v>65</v>
      </c>
      <c r="C54" s="31" t="s">
        <v>5</v>
      </c>
      <c r="D54" s="31" t="s">
        <v>21</v>
      </c>
      <c r="E54" s="31" t="s">
        <v>22</v>
      </c>
      <c r="F54" s="31" t="s">
        <v>22</v>
      </c>
      <c r="G54" s="31" t="s">
        <v>22</v>
      </c>
      <c r="H54" s="31" t="s">
        <v>22</v>
      </c>
      <c r="I54" s="8">
        <f>SUM(J54:M54)</f>
        <v>200297.46999999997</v>
      </c>
      <c r="J54" s="10">
        <v>200297.46999999997</v>
      </c>
      <c r="K54" s="10">
        <v>0</v>
      </c>
      <c r="L54" s="10">
        <v>0</v>
      </c>
      <c r="M54" s="10">
        <v>0</v>
      </c>
      <c r="N54" s="43"/>
      <c r="O54" s="40"/>
      <c r="P54" s="40"/>
      <c r="Q54" s="40"/>
    </row>
    <row r="55" spans="1:17" s="23" customFormat="1" ht="92.25" customHeight="1">
      <c r="A55" s="32">
        <v>35</v>
      </c>
      <c r="B55" s="33" t="s">
        <v>56</v>
      </c>
      <c r="C55" s="31" t="s">
        <v>5</v>
      </c>
      <c r="D55" s="31" t="s">
        <v>21</v>
      </c>
      <c r="E55" s="31" t="s">
        <v>22</v>
      </c>
      <c r="F55" s="31" t="s">
        <v>22</v>
      </c>
      <c r="G55" s="31" t="s">
        <v>22</v>
      </c>
      <c r="H55" s="31" t="s">
        <v>22</v>
      </c>
      <c r="I55" s="7">
        <f>I56</f>
        <v>4391514.98</v>
      </c>
      <c r="J55" s="7">
        <f>J56</f>
        <v>4391514.98</v>
      </c>
      <c r="K55" s="7">
        <f>K56</f>
        <v>0</v>
      </c>
      <c r="L55" s="7">
        <f>L56</f>
        <v>0</v>
      </c>
      <c r="M55" s="7">
        <f>M56</f>
        <v>0</v>
      </c>
      <c r="N55" s="43"/>
      <c r="O55" s="40"/>
      <c r="P55" s="40"/>
      <c r="Q55" s="40"/>
    </row>
    <row r="56" spans="1:17" s="23" customFormat="1" ht="92.25" customHeight="1">
      <c r="A56" s="32">
        <v>36</v>
      </c>
      <c r="B56" s="33" t="s">
        <v>57</v>
      </c>
      <c r="C56" s="31" t="s">
        <v>5</v>
      </c>
      <c r="D56" s="31" t="s">
        <v>21</v>
      </c>
      <c r="E56" s="31" t="s">
        <v>22</v>
      </c>
      <c r="F56" s="31" t="s">
        <v>22</v>
      </c>
      <c r="G56" s="31" t="s">
        <v>22</v>
      </c>
      <c r="H56" s="31" t="s">
        <v>22</v>
      </c>
      <c r="I56" s="8">
        <f>SUM(J56:M56)</f>
        <v>4391514.98</v>
      </c>
      <c r="J56" s="10">
        <v>4391514.98</v>
      </c>
      <c r="K56" s="5">
        <v>0</v>
      </c>
      <c r="L56" s="5">
        <v>0</v>
      </c>
      <c r="M56" s="10">
        <v>0</v>
      </c>
      <c r="N56" s="43"/>
      <c r="O56" s="40"/>
      <c r="P56" s="40"/>
      <c r="Q56" s="40"/>
    </row>
    <row r="57" spans="1:17" s="23" customFormat="1" ht="41.25" customHeight="1">
      <c r="A57" s="32">
        <v>37</v>
      </c>
      <c r="B57" s="33" t="s">
        <v>24</v>
      </c>
      <c r="C57" s="31"/>
      <c r="D57" s="31"/>
      <c r="E57" s="31"/>
      <c r="F57" s="31"/>
      <c r="G57" s="31"/>
      <c r="H57" s="31"/>
      <c r="I57" s="8">
        <f>I51</f>
        <v>36535073.08</v>
      </c>
      <c r="J57" s="8">
        <f>J51</f>
        <v>36535073.08</v>
      </c>
      <c r="K57" s="8">
        <f>K51</f>
        <v>0</v>
      </c>
      <c r="L57" s="8">
        <f>L51</f>
        <v>0</v>
      </c>
      <c r="M57" s="8">
        <f>M51</f>
        <v>0</v>
      </c>
      <c r="N57" s="43"/>
      <c r="O57" s="40"/>
      <c r="P57" s="40"/>
      <c r="Q57" s="40"/>
    </row>
    <row r="58" spans="1:17" s="23" customFormat="1" ht="41.25" customHeight="1">
      <c r="A58" s="31">
        <v>38</v>
      </c>
      <c r="B58" s="55" t="s">
        <v>71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46"/>
      <c r="N58" s="43"/>
      <c r="O58" s="40"/>
      <c r="P58" s="40"/>
      <c r="Q58" s="40"/>
    </row>
    <row r="59" spans="1:17" s="23" customFormat="1" ht="92.25" customHeight="1">
      <c r="A59" s="32">
        <v>39</v>
      </c>
      <c r="B59" s="33" t="s">
        <v>61</v>
      </c>
      <c r="C59" s="31" t="s">
        <v>5</v>
      </c>
      <c r="D59" s="31" t="s">
        <v>21</v>
      </c>
      <c r="E59" s="31" t="s">
        <v>22</v>
      </c>
      <c r="F59" s="31" t="s">
        <v>22</v>
      </c>
      <c r="G59" s="31" t="s">
        <v>22</v>
      </c>
      <c r="H59" s="31" t="s">
        <v>22</v>
      </c>
      <c r="I59" s="8">
        <f>I60+I62</f>
        <v>47723283</v>
      </c>
      <c r="J59" s="8">
        <f>J60+J62</f>
        <v>0</v>
      </c>
      <c r="K59" s="8">
        <f>K60+K62</f>
        <v>11723283</v>
      </c>
      <c r="L59" s="8">
        <f>L60+L62</f>
        <v>16000000</v>
      </c>
      <c r="M59" s="8">
        <f>M60+M62</f>
        <v>20000000</v>
      </c>
      <c r="N59" s="43"/>
      <c r="O59" s="40"/>
      <c r="P59" s="40"/>
      <c r="Q59" s="40"/>
    </row>
    <row r="60" spans="1:17" s="23" customFormat="1" ht="75">
      <c r="A60" s="32">
        <v>40</v>
      </c>
      <c r="B60" s="33" t="s">
        <v>54</v>
      </c>
      <c r="C60" s="31" t="s">
        <v>5</v>
      </c>
      <c r="D60" s="31" t="s">
        <v>21</v>
      </c>
      <c r="E60" s="31" t="s">
        <v>22</v>
      </c>
      <c r="F60" s="31" t="s">
        <v>22</v>
      </c>
      <c r="G60" s="31" t="s">
        <v>22</v>
      </c>
      <c r="H60" s="31" t="s">
        <v>22</v>
      </c>
      <c r="I60" s="8">
        <f>SUM(I61:I61)</f>
        <v>9723283.1</v>
      </c>
      <c r="J60" s="10">
        <f>SUM(J61:J61)</f>
        <v>0</v>
      </c>
      <c r="K60" s="10">
        <f>SUM(K61:K61)</f>
        <v>9723283.1</v>
      </c>
      <c r="L60" s="10">
        <f>SUM(L61:L61)</f>
        <v>0</v>
      </c>
      <c r="M60" s="10">
        <f>SUM(M61:M61)</f>
        <v>0</v>
      </c>
      <c r="N60" s="43"/>
      <c r="O60" s="40"/>
      <c r="P60" s="40"/>
      <c r="Q60" s="40"/>
    </row>
    <row r="61" spans="1:17" s="23" customFormat="1" ht="75">
      <c r="A61" s="32">
        <v>41</v>
      </c>
      <c r="B61" s="33" t="s">
        <v>55</v>
      </c>
      <c r="C61" s="31" t="s">
        <v>5</v>
      </c>
      <c r="D61" s="31" t="s">
        <v>21</v>
      </c>
      <c r="E61" s="31" t="s">
        <v>22</v>
      </c>
      <c r="F61" s="31" t="s">
        <v>22</v>
      </c>
      <c r="G61" s="31" t="s">
        <v>22</v>
      </c>
      <c r="H61" s="31" t="s">
        <v>22</v>
      </c>
      <c r="I61" s="8">
        <f>SUM(J61:M61)</f>
        <v>9723283.1</v>
      </c>
      <c r="J61" s="10">
        <v>0</v>
      </c>
      <c r="K61" s="10">
        <f>9723283+0.1</f>
        <v>9723283.1</v>
      </c>
      <c r="L61" s="10">
        <v>0</v>
      </c>
      <c r="M61" s="10">
        <v>0</v>
      </c>
      <c r="N61" s="43"/>
      <c r="O61" s="40"/>
      <c r="P61" s="40"/>
      <c r="Q61" s="40"/>
    </row>
    <row r="62" spans="1:17" s="23" customFormat="1" ht="60">
      <c r="A62" s="32">
        <v>42</v>
      </c>
      <c r="B62" s="33" t="s">
        <v>56</v>
      </c>
      <c r="C62" s="31" t="s">
        <v>5</v>
      </c>
      <c r="D62" s="31" t="s">
        <v>21</v>
      </c>
      <c r="E62" s="31" t="s">
        <v>22</v>
      </c>
      <c r="F62" s="31" t="s">
        <v>22</v>
      </c>
      <c r="G62" s="31" t="s">
        <v>22</v>
      </c>
      <c r="H62" s="31" t="s">
        <v>22</v>
      </c>
      <c r="I62" s="7">
        <f>I63</f>
        <v>37999999.9</v>
      </c>
      <c r="J62" s="7">
        <f>J63</f>
        <v>0</v>
      </c>
      <c r="K62" s="7">
        <f>K63</f>
        <v>1999999.9</v>
      </c>
      <c r="L62" s="7">
        <f>L63</f>
        <v>16000000</v>
      </c>
      <c r="M62" s="7">
        <f>M63</f>
        <v>20000000</v>
      </c>
      <c r="N62" s="43"/>
      <c r="O62" s="40"/>
      <c r="P62" s="40"/>
      <c r="Q62" s="40"/>
    </row>
    <row r="63" spans="1:17" s="23" customFormat="1" ht="75">
      <c r="A63" s="32">
        <v>43</v>
      </c>
      <c r="B63" s="33" t="s">
        <v>57</v>
      </c>
      <c r="C63" s="31" t="s">
        <v>5</v>
      </c>
      <c r="D63" s="31" t="s">
        <v>21</v>
      </c>
      <c r="E63" s="31" t="s">
        <v>22</v>
      </c>
      <c r="F63" s="31" t="s">
        <v>22</v>
      </c>
      <c r="G63" s="31" t="s">
        <v>22</v>
      </c>
      <c r="H63" s="31" t="s">
        <v>22</v>
      </c>
      <c r="I63" s="8">
        <f>SUM(J63:M63)</f>
        <v>37999999.9</v>
      </c>
      <c r="J63" s="10">
        <v>0</v>
      </c>
      <c r="K63" s="5">
        <f>2000000-0.1</f>
        <v>1999999.9</v>
      </c>
      <c r="L63" s="5">
        <v>16000000</v>
      </c>
      <c r="M63" s="10">
        <v>20000000</v>
      </c>
      <c r="N63" s="43"/>
      <c r="O63" s="40"/>
      <c r="P63" s="40"/>
      <c r="Q63" s="40"/>
    </row>
    <row r="64" spans="1:17" s="23" customFormat="1" ht="41.25" customHeight="1">
      <c r="A64" s="32">
        <v>44</v>
      </c>
      <c r="B64" s="33" t="s">
        <v>74</v>
      </c>
      <c r="C64" s="31"/>
      <c r="D64" s="31"/>
      <c r="E64" s="31"/>
      <c r="F64" s="31"/>
      <c r="G64" s="31"/>
      <c r="H64" s="31"/>
      <c r="I64" s="8">
        <f>I59</f>
        <v>47723283</v>
      </c>
      <c r="J64" s="8">
        <f>J59</f>
        <v>0</v>
      </c>
      <c r="K64" s="8">
        <f>K59</f>
        <v>11723283</v>
      </c>
      <c r="L64" s="8">
        <f>L59</f>
        <v>16000000</v>
      </c>
      <c r="M64" s="8">
        <f>M59</f>
        <v>20000000</v>
      </c>
      <c r="N64" s="43"/>
      <c r="O64" s="40"/>
      <c r="P64" s="40"/>
      <c r="Q64" s="40"/>
    </row>
    <row r="65" spans="1:17" s="23" customFormat="1" ht="41.25" customHeight="1">
      <c r="A65" s="31">
        <v>45</v>
      </c>
      <c r="B65" s="55" t="s">
        <v>70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46"/>
      <c r="N65" s="43"/>
      <c r="O65" s="40"/>
      <c r="P65" s="40"/>
      <c r="Q65" s="40"/>
    </row>
    <row r="66" spans="1:14" ht="92.25" customHeight="1">
      <c r="A66" s="32">
        <v>46</v>
      </c>
      <c r="B66" s="33" t="s">
        <v>58</v>
      </c>
      <c r="C66" s="31" t="s">
        <v>8</v>
      </c>
      <c r="D66" s="31" t="s">
        <v>21</v>
      </c>
      <c r="E66" s="31" t="s">
        <v>22</v>
      </c>
      <c r="F66" s="31" t="s">
        <v>22</v>
      </c>
      <c r="G66" s="31" t="s">
        <v>22</v>
      </c>
      <c r="H66" s="31" t="s">
        <v>22</v>
      </c>
      <c r="I66" s="7">
        <f>I67+I72</f>
        <v>33202492.7</v>
      </c>
      <c r="J66" s="7">
        <f>J67+J72</f>
        <v>11330492.7</v>
      </c>
      <c r="K66" s="7">
        <f>K67+K72</f>
        <v>10936000</v>
      </c>
      <c r="L66" s="7">
        <f>L67+L72</f>
        <v>10936000</v>
      </c>
      <c r="M66" s="7">
        <f>M67+M72</f>
        <v>0</v>
      </c>
      <c r="N66" s="43"/>
    </row>
    <row r="67" spans="1:14" ht="92.25" customHeight="1">
      <c r="A67" s="26">
        <v>47</v>
      </c>
      <c r="B67" s="33" t="s">
        <v>59</v>
      </c>
      <c r="C67" s="31" t="s">
        <v>8</v>
      </c>
      <c r="D67" s="31" t="s">
        <v>21</v>
      </c>
      <c r="E67" s="31" t="s">
        <v>22</v>
      </c>
      <c r="F67" s="31" t="s">
        <v>22</v>
      </c>
      <c r="G67" s="31" t="s">
        <v>22</v>
      </c>
      <c r="H67" s="31" t="s">
        <v>22</v>
      </c>
      <c r="I67" s="7">
        <f>SUM(I68:I70)</f>
        <v>30852492.7</v>
      </c>
      <c r="J67" s="5">
        <f>SUM(J68:J70)</f>
        <v>10630492.7</v>
      </c>
      <c r="K67" s="5">
        <f>SUM(K68:K70)</f>
        <v>10486000</v>
      </c>
      <c r="L67" s="5">
        <f>SUM(L68:L70)</f>
        <v>9736000</v>
      </c>
      <c r="M67" s="5">
        <f>SUM(M68:M70)</f>
        <v>0</v>
      </c>
      <c r="N67" s="43"/>
    </row>
    <row r="68" spans="1:14" ht="92.25" customHeight="1">
      <c r="A68" s="32">
        <v>48</v>
      </c>
      <c r="B68" s="33" t="s">
        <v>66</v>
      </c>
      <c r="C68" s="31" t="s">
        <v>8</v>
      </c>
      <c r="D68" s="31" t="s">
        <v>25</v>
      </c>
      <c r="E68" s="31" t="s">
        <v>22</v>
      </c>
      <c r="F68" s="31" t="s">
        <v>22</v>
      </c>
      <c r="G68" s="31" t="s">
        <v>22</v>
      </c>
      <c r="H68" s="31" t="s">
        <v>22</v>
      </c>
      <c r="I68" s="7">
        <f>SUM(J68:M68)</f>
        <v>3050000</v>
      </c>
      <c r="J68" s="10">
        <v>1000000</v>
      </c>
      <c r="K68" s="10">
        <f>325000+325000+700000</f>
        <v>1350000</v>
      </c>
      <c r="L68" s="10">
        <v>700000</v>
      </c>
      <c r="M68" s="10">
        <v>0</v>
      </c>
      <c r="N68" s="43"/>
    </row>
    <row r="69" spans="1:14" ht="92.25" customHeight="1">
      <c r="A69" s="32">
        <v>49</v>
      </c>
      <c r="B69" s="33" t="s">
        <v>26</v>
      </c>
      <c r="C69" s="31" t="s">
        <v>8</v>
      </c>
      <c r="D69" s="31" t="s">
        <v>25</v>
      </c>
      <c r="E69" s="31" t="s">
        <v>22</v>
      </c>
      <c r="F69" s="31" t="s">
        <v>22</v>
      </c>
      <c r="G69" s="31" t="s">
        <v>22</v>
      </c>
      <c r="H69" s="31" t="s">
        <v>22</v>
      </c>
      <c r="I69" s="7">
        <f>SUM(J69:M69)</f>
        <v>694492.7</v>
      </c>
      <c r="J69" s="10">
        <v>194492.7</v>
      </c>
      <c r="K69" s="10">
        <v>300000</v>
      </c>
      <c r="L69" s="10">
        <v>200000</v>
      </c>
      <c r="M69" s="10">
        <v>0</v>
      </c>
      <c r="N69" s="43"/>
    </row>
    <row r="70" spans="1:14" ht="66" customHeight="1">
      <c r="A70" s="32">
        <v>50</v>
      </c>
      <c r="B70" s="33" t="s">
        <v>67</v>
      </c>
      <c r="C70" s="31" t="s">
        <v>27</v>
      </c>
      <c r="D70" s="31" t="s">
        <v>25</v>
      </c>
      <c r="E70" s="31" t="s">
        <v>22</v>
      </c>
      <c r="F70" s="31" t="s">
        <v>22</v>
      </c>
      <c r="G70" s="31" t="s">
        <v>22</v>
      </c>
      <c r="H70" s="31" t="s">
        <v>22</v>
      </c>
      <c r="I70" s="7">
        <f>SUM(J70:M70)</f>
        <v>27108000</v>
      </c>
      <c r="J70" s="10">
        <v>9436000</v>
      </c>
      <c r="K70" s="10">
        <v>8836000</v>
      </c>
      <c r="L70" s="10">
        <v>8836000</v>
      </c>
      <c r="M70" s="10">
        <v>0</v>
      </c>
      <c r="N70" s="43"/>
    </row>
    <row r="71" spans="1:14" ht="68.25" customHeight="1">
      <c r="A71" s="32">
        <v>51</v>
      </c>
      <c r="B71" s="33" t="s">
        <v>68</v>
      </c>
      <c r="C71" s="31" t="s">
        <v>28</v>
      </c>
      <c r="D71" s="31" t="s">
        <v>29</v>
      </c>
      <c r="E71" s="27" t="s">
        <v>22</v>
      </c>
      <c r="F71" s="27" t="s">
        <v>22</v>
      </c>
      <c r="G71" s="27" t="s">
        <v>22</v>
      </c>
      <c r="H71" s="27" t="s">
        <v>22</v>
      </c>
      <c r="I71" s="7">
        <f>SUM(J71:M71)</f>
        <v>0</v>
      </c>
      <c r="J71" s="10">
        <v>0</v>
      </c>
      <c r="K71" s="10">
        <v>0</v>
      </c>
      <c r="L71" s="10">
        <v>0</v>
      </c>
      <c r="M71" s="10">
        <v>0</v>
      </c>
      <c r="N71" s="43"/>
    </row>
    <row r="72" spans="1:14" ht="92.25" customHeight="1">
      <c r="A72" s="35">
        <v>52</v>
      </c>
      <c r="B72" s="28" t="s">
        <v>11</v>
      </c>
      <c r="C72" s="34" t="s">
        <v>30</v>
      </c>
      <c r="D72" s="34" t="s">
        <v>25</v>
      </c>
      <c r="E72" s="27" t="s">
        <v>22</v>
      </c>
      <c r="F72" s="27" t="s">
        <v>22</v>
      </c>
      <c r="G72" s="27" t="s">
        <v>22</v>
      </c>
      <c r="H72" s="27" t="s">
        <v>22</v>
      </c>
      <c r="I72" s="8">
        <f>SUM(I73:I74)</f>
        <v>2350000</v>
      </c>
      <c r="J72" s="10">
        <f>SUM(J73:J74)</f>
        <v>700000</v>
      </c>
      <c r="K72" s="10">
        <f>SUM(K73:K74)</f>
        <v>450000</v>
      </c>
      <c r="L72" s="10">
        <f>SUM(L73:L74)</f>
        <v>1200000</v>
      </c>
      <c r="M72" s="10">
        <f>SUM(M73:M74)</f>
        <v>0</v>
      </c>
      <c r="N72" s="43"/>
    </row>
    <row r="73" spans="1:14" ht="92.25" customHeight="1">
      <c r="A73" s="35">
        <v>53</v>
      </c>
      <c r="B73" s="36" t="s">
        <v>31</v>
      </c>
      <c r="C73" s="34" t="s">
        <v>30</v>
      </c>
      <c r="D73" s="34" t="s">
        <v>25</v>
      </c>
      <c r="E73" s="27" t="s">
        <v>22</v>
      </c>
      <c r="F73" s="27" t="s">
        <v>22</v>
      </c>
      <c r="G73" s="27" t="s">
        <v>22</v>
      </c>
      <c r="H73" s="27" t="s">
        <v>22</v>
      </c>
      <c r="I73" s="7">
        <f>SUM(J73:M73)</f>
        <v>2150000</v>
      </c>
      <c r="J73" s="10">
        <v>700000</v>
      </c>
      <c r="K73" s="10">
        <f>1050000-700000</f>
        <v>350000</v>
      </c>
      <c r="L73" s="10">
        <v>1100000</v>
      </c>
      <c r="M73" s="10">
        <v>0</v>
      </c>
      <c r="N73" s="43"/>
    </row>
    <row r="74" spans="1:14" ht="92.25" customHeight="1">
      <c r="A74" s="35">
        <v>54</v>
      </c>
      <c r="B74" s="36" t="s">
        <v>32</v>
      </c>
      <c r="C74" s="34" t="s">
        <v>30</v>
      </c>
      <c r="D74" s="34" t="s">
        <v>25</v>
      </c>
      <c r="E74" s="27" t="s">
        <v>22</v>
      </c>
      <c r="F74" s="27" t="s">
        <v>22</v>
      </c>
      <c r="G74" s="27" t="s">
        <v>22</v>
      </c>
      <c r="H74" s="27" t="s">
        <v>22</v>
      </c>
      <c r="I74" s="7">
        <f>SUM(J74:M74)</f>
        <v>200000</v>
      </c>
      <c r="J74" s="10">
        <v>0</v>
      </c>
      <c r="K74" s="10">
        <v>100000</v>
      </c>
      <c r="L74" s="10">
        <v>100000</v>
      </c>
      <c r="M74" s="10">
        <v>0</v>
      </c>
      <c r="N74" s="43"/>
    </row>
    <row r="75" spans="1:14" ht="41.25" customHeight="1">
      <c r="A75" s="32">
        <v>55</v>
      </c>
      <c r="B75" s="33" t="s">
        <v>24</v>
      </c>
      <c r="C75" s="31"/>
      <c r="D75" s="31"/>
      <c r="E75" s="27"/>
      <c r="F75" s="27"/>
      <c r="G75" s="27"/>
      <c r="H75" s="27"/>
      <c r="I75" s="7">
        <f>I66</f>
        <v>33202492.7</v>
      </c>
      <c r="J75" s="7">
        <f>J66</f>
        <v>11330492.7</v>
      </c>
      <c r="K75" s="7">
        <f>K66</f>
        <v>10936000</v>
      </c>
      <c r="L75" s="7">
        <f>L66</f>
        <v>10936000</v>
      </c>
      <c r="M75" s="7">
        <f>M66</f>
        <v>0</v>
      </c>
      <c r="N75" s="43"/>
    </row>
    <row r="76" spans="1:14" ht="41.25" customHeight="1">
      <c r="A76" s="32">
        <v>56</v>
      </c>
      <c r="B76" s="58" t="s">
        <v>72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60"/>
      <c r="N76" s="43"/>
    </row>
    <row r="77" spans="1:14" ht="92.25" customHeight="1">
      <c r="A77" s="32">
        <v>57</v>
      </c>
      <c r="B77" s="33" t="s">
        <v>58</v>
      </c>
      <c r="C77" s="31" t="s">
        <v>8</v>
      </c>
      <c r="D77" s="31" t="s">
        <v>21</v>
      </c>
      <c r="E77" s="31" t="s">
        <v>22</v>
      </c>
      <c r="F77" s="31" t="s">
        <v>22</v>
      </c>
      <c r="G77" s="31" t="s">
        <v>22</v>
      </c>
      <c r="H77" s="31" t="s">
        <v>22</v>
      </c>
      <c r="I77" s="7">
        <f>I78+I83</f>
        <v>10936000</v>
      </c>
      <c r="J77" s="7">
        <f>J78+J83</f>
        <v>0</v>
      </c>
      <c r="K77" s="7">
        <f>K78+K83</f>
        <v>0</v>
      </c>
      <c r="L77" s="7">
        <f>L78+L83</f>
        <v>0</v>
      </c>
      <c r="M77" s="7">
        <f>M78+M83</f>
        <v>10936000</v>
      </c>
      <c r="N77" s="43"/>
    </row>
    <row r="78" spans="1:14" ht="92.25" customHeight="1">
      <c r="A78" s="26">
        <v>58</v>
      </c>
      <c r="B78" s="33" t="s">
        <v>59</v>
      </c>
      <c r="C78" s="31" t="s">
        <v>8</v>
      </c>
      <c r="D78" s="31" t="s">
        <v>21</v>
      </c>
      <c r="E78" s="31" t="s">
        <v>22</v>
      </c>
      <c r="F78" s="31" t="s">
        <v>22</v>
      </c>
      <c r="G78" s="31" t="s">
        <v>22</v>
      </c>
      <c r="H78" s="31" t="s">
        <v>22</v>
      </c>
      <c r="I78" s="7">
        <f>SUM(I79:I81)</f>
        <v>9886000</v>
      </c>
      <c r="J78" s="5">
        <f>SUM(J79:J81)</f>
        <v>0</v>
      </c>
      <c r="K78" s="5">
        <f>SUM(K79:K81)</f>
        <v>0</v>
      </c>
      <c r="L78" s="5">
        <f>SUM(L79:L81)</f>
        <v>0</v>
      </c>
      <c r="M78" s="5">
        <f>SUM(M79:M81)</f>
        <v>9886000</v>
      </c>
      <c r="N78" s="43"/>
    </row>
    <row r="79" spans="1:14" ht="92.25" customHeight="1">
      <c r="A79" s="32">
        <v>59</v>
      </c>
      <c r="B79" s="33" t="s">
        <v>66</v>
      </c>
      <c r="C79" s="31" t="s">
        <v>8</v>
      </c>
      <c r="D79" s="31" t="s">
        <v>25</v>
      </c>
      <c r="E79" s="27" t="s">
        <v>22</v>
      </c>
      <c r="F79" s="27" t="s">
        <v>22</v>
      </c>
      <c r="G79" s="27" t="s">
        <v>22</v>
      </c>
      <c r="H79" s="27" t="s">
        <v>22</v>
      </c>
      <c r="I79" s="7">
        <f>SUM(J79:M79)</f>
        <v>750000</v>
      </c>
      <c r="J79" s="10">
        <v>0</v>
      </c>
      <c r="K79" s="10">
        <v>0</v>
      </c>
      <c r="L79" s="10">
        <v>0</v>
      </c>
      <c r="M79" s="10">
        <v>750000</v>
      </c>
      <c r="N79" s="43"/>
    </row>
    <row r="80" spans="1:14" ht="92.25" customHeight="1">
      <c r="A80" s="32">
        <v>60</v>
      </c>
      <c r="B80" s="33" t="s">
        <v>26</v>
      </c>
      <c r="C80" s="31" t="s">
        <v>8</v>
      </c>
      <c r="D80" s="31" t="s">
        <v>25</v>
      </c>
      <c r="E80" s="27" t="s">
        <v>22</v>
      </c>
      <c r="F80" s="27" t="s">
        <v>22</v>
      </c>
      <c r="G80" s="27" t="s">
        <v>22</v>
      </c>
      <c r="H80" s="27" t="s">
        <v>22</v>
      </c>
      <c r="I80" s="7">
        <f>SUM(J80:M80)</f>
        <v>300000</v>
      </c>
      <c r="J80" s="10">
        <v>0</v>
      </c>
      <c r="K80" s="10">
        <v>0</v>
      </c>
      <c r="L80" s="10">
        <v>0</v>
      </c>
      <c r="M80" s="10">
        <v>300000</v>
      </c>
      <c r="N80" s="43"/>
    </row>
    <row r="81" spans="1:14" ht="66" customHeight="1">
      <c r="A81" s="32">
        <v>61</v>
      </c>
      <c r="B81" s="33" t="s">
        <v>67</v>
      </c>
      <c r="C81" s="31" t="s">
        <v>27</v>
      </c>
      <c r="D81" s="31" t="s">
        <v>25</v>
      </c>
      <c r="E81" s="27" t="s">
        <v>22</v>
      </c>
      <c r="F81" s="27" t="s">
        <v>22</v>
      </c>
      <c r="G81" s="27" t="s">
        <v>22</v>
      </c>
      <c r="H81" s="27" t="s">
        <v>22</v>
      </c>
      <c r="I81" s="7">
        <f>SUM(J81:M81)</f>
        <v>8836000</v>
      </c>
      <c r="J81" s="10">
        <v>0</v>
      </c>
      <c r="K81" s="10">
        <v>0</v>
      </c>
      <c r="L81" s="10">
        <v>0</v>
      </c>
      <c r="M81" s="10">
        <v>8836000</v>
      </c>
      <c r="N81" s="43"/>
    </row>
    <row r="82" spans="1:14" ht="68.25" customHeight="1">
      <c r="A82" s="32">
        <v>62</v>
      </c>
      <c r="B82" s="33" t="s">
        <v>68</v>
      </c>
      <c r="C82" s="31" t="s">
        <v>28</v>
      </c>
      <c r="D82" s="31" t="s">
        <v>29</v>
      </c>
      <c r="E82" s="27" t="s">
        <v>22</v>
      </c>
      <c r="F82" s="27" t="s">
        <v>22</v>
      </c>
      <c r="G82" s="27" t="s">
        <v>22</v>
      </c>
      <c r="H82" s="27" t="s">
        <v>22</v>
      </c>
      <c r="I82" s="7">
        <f>SUM(J82:M82)</f>
        <v>0</v>
      </c>
      <c r="J82" s="10">
        <v>0</v>
      </c>
      <c r="K82" s="10">
        <v>0</v>
      </c>
      <c r="L82" s="10">
        <v>0</v>
      </c>
      <c r="M82" s="10">
        <v>0</v>
      </c>
      <c r="N82" s="43"/>
    </row>
    <row r="83" spans="1:14" ht="92.25" customHeight="1">
      <c r="A83" s="32">
        <v>63</v>
      </c>
      <c r="B83" s="28" t="s">
        <v>11</v>
      </c>
      <c r="C83" s="31" t="s">
        <v>30</v>
      </c>
      <c r="D83" s="31" t="s">
        <v>25</v>
      </c>
      <c r="E83" s="27" t="s">
        <v>22</v>
      </c>
      <c r="F83" s="27" t="s">
        <v>22</v>
      </c>
      <c r="G83" s="27" t="s">
        <v>22</v>
      </c>
      <c r="H83" s="27" t="s">
        <v>22</v>
      </c>
      <c r="I83" s="8">
        <f>SUM(I84:I85)</f>
        <v>1050000</v>
      </c>
      <c r="J83" s="10">
        <f>SUM(J84:J85)</f>
        <v>0</v>
      </c>
      <c r="K83" s="10">
        <f>SUM(K84:K85)</f>
        <v>0</v>
      </c>
      <c r="L83" s="10">
        <f>SUM(L84:L85)</f>
        <v>0</v>
      </c>
      <c r="M83" s="10">
        <f>SUM(M84:M85)</f>
        <v>1050000</v>
      </c>
      <c r="N83" s="43"/>
    </row>
    <row r="84" spans="1:14" ht="92.25" customHeight="1">
      <c r="A84" s="32">
        <v>64</v>
      </c>
      <c r="B84" s="33" t="s">
        <v>31</v>
      </c>
      <c r="C84" s="31" t="s">
        <v>30</v>
      </c>
      <c r="D84" s="31" t="s">
        <v>25</v>
      </c>
      <c r="E84" s="27" t="s">
        <v>22</v>
      </c>
      <c r="F84" s="27" t="s">
        <v>22</v>
      </c>
      <c r="G84" s="27" t="s">
        <v>22</v>
      </c>
      <c r="H84" s="27" t="s">
        <v>22</v>
      </c>
      <c r="I84" s="7">
        <f>SUM(J84:M84)</f>
        <v>950000</v>
      </c>
      <c r="J84" s="10">
        <v>0</v>
      </c>
      <c r="K84" s="10">
        <v>0</v>
      </c>
      <c r="L84" s="10">
        <v>0</v>
      </c>
      <c r="M84" s="10">
        <v>950000</v>
      </c>
      <c r="N84" s="43"/>
    </row>
    <row r="85" spans="1:14" ht="92.25" customHeight="1">
      <c r="A85" s="32">
        <v>65</v>
      </c>
      <c r="B85" s="33" t="s">
        <v>32</v>
      </c>
      <c r="C85" s="31" t="s">
        <v>30</v>
      </c>
      <c r="D85" s="31" t="s">
        <v>25</v>
      </c>
      <c r="E85" s="27" t="s">
        <v>22</v>
      </c>
      <c r="F85" s="27" t="s">
        <v>22</v>
      </c>
      <c r="G85" s="27" t="s">
        <v>22</v>
      </c>
      <c r="H85" s="27" t="s">
        <v>22</v>
      </c>
      <c r="I85" s="7">
        <f>SUM(J85:M85)</f>
        <v>100000</v>
      </c>
      <c r="J85" s="10">
        <v>0</v>
      </c>
      <c r="K85" s="10">
        <v>0</v>
      </c>
      <c r="L85" s="10">
        <v>0</v>
      </c>
      <c r="M85" s="10">
        <v>100000</v>
      </c>
      <c r="N85" s="43"/>
    </row>
    <row r="86" spans="1:14" ht="41.25" customHeight="1">
      <c r="A86" s="32">
        <v>66</v>
      </c>
      <c r="B86" s="33" t="s">
        <v>73</v>
      </c>
      <c r="C86" s="31"/>
      <c r="D86" s="31"/>
      <c r="E86" s="27"/>
      <c r="F86" s="27"/>
      <c r="G86" s="27"/>
      <c r="H86" s="27"/>
      <c r="I86" s="7">
        <f>I77</f>
        <v>10936000</v>
      </c>
      <c r="J86" s="7">
        <f>J77</f>
        <v>0</v>
      </c>
      <c r="K86" s="7">
        <f>K77</f>
        <v>0</v>
      </c>
      <c r="L86" s="7">
        <f>L77</f>
        <v>0</v>
      </c>
      <c r="M86" s="7">
        <f>M77</f>
        <v>10936000</v>
      </c>
      <c r="N86" s="43"/>
    </row>
    <row r="87" spans="1:14" ht="41.25" customHeight="1">
      <c r="A87" s="32">
        <v>67</v>
      </c>
      <c r="B87" s="33" t="s">
        <v>33</v>
      </c>
      <c r="C87" s="32"/>
      <c r="D87" s="2"/>
      <c r="E87" s="2"/>
      <c r="F87" s="2"/>
      <c r="G87" s="2"/>
      <c r="H87" s="2"/>
      <c r="I87" s="7">
        <f>I13</f>
        <v>653113555.0700002</v>
      </c>
      <c r="J87" s="7">
        <f>J13</f>
        <v>95906773.34</v>
      </c>
      <c r="K87" s="7">
        <f>K13</f>
        <v>176646684.17999998</v>
      </c>
      <c r="L87" s="7">
        <f>L13</f>
        <v>155733210.15</v>
      </c>
      <c r="M87" s="7">
        <f>M13</f>
        <v>224826887.4</v>
      </c>
      <c r="N87" s="44">
        <f>SUM(N13:N86)</f>
        <v>37545980.96</v>
      </c>
    </row>
    <row r="88" spans="1:14" ht="41.25" customHeight="1">
      <c r="A88" s="32">
        <v>68</v>
      </c>
      <c r="B88" s="3" t="s">
        <v>60</v>
      </c>
      <c r="C88" s="32"/>
      <c r="D88" s="4"/>
      <c r="E88" s="5"/>
      <c r="F88" s="5"/>
      <c r="G88" s="5"/>
      <c r="H88" s="5"/>
      <c r="I88" s="7">
        <f>I13</f>
        <v>653113555.0700002</v>
      </c>
      <c r="J88" s="7">
        <f>J13</f>
        <v>95906773.34</v>
      </c>
      <c r="K88" s="7">
        <f>K13</f>
        <v>176646684.17999998</v>
      </c>
      <c r="L88" s="7">
        <f>L13</f>
        <v>155733210.15</v>
      </c>
      <c r="M88" s="7">
        <f>M13</f>
        <v>224826887.4</v>
      </c>
      <c r="N88" s="43"/>
    </row>
    <row r="89" ht="15">
      <c r="N89" s="43"/>
    </row>
    <row r="90" spans="9:14" ht="15">
      <c r="I90" s="24"/>
      <c r="N90" s="43"/>
    </row>
    <row r="91" spans="2:14" ht="15" customHeight="1">
      <c r="B91" s="61" t="s">
        <v>12</v>
      </c>
      <c r="C91" s="61"/>
      <c r="D91" s="61"/>
      <c r="J91" s="50" t="s">
        <v>34</v>
      </c>
      <c r="K91" s="50"/>
      <c r="L91" s="50"/>
      <c r="N91" s="43"/>
    </row>
    <row r="92" spans="2:12" ht="42" customHeight="1">
      <c r="B92" s="61"/>
      <c r="C92" s="61"/>
      <c r="D92" s="61"/>
      <c r="J92" s="50"/>
      <c r="K92" s="50"/>
      <c r="L92" s="50"/>
    </row>
  </sheetData>
  <sheetProtection selectLockedCells="1" selectUnlockedCells="1"/>
  <mergeCells count="25">
    <mergeCell ref="B76:M76"/>
    <mergeCell ref="B91:D92"/>
    <mergeCell ref="J91:L92"/>
    <mergeCell ref="A26:A29"/>
    <mergeCell ref="B26:B29"/>
    <mergeCell ref="B36:M36"/>
    <mergeCell ref="B50:L50"/>
    <mergeCell ref="B58:L58"/>
    <mergeCell ref="B65:L65"/>
    <mergeCell ref="I8:M9"/>
    <mergeCell ref="B12:M12"/>
    <mergeCell ref="A18:A21"/>
    <mergeCell ref="B18:B21"/>
    <mergeCell ref="A22:A25"/>
    <mergeCell ref="B22:B25"/>
    <mergeCell ref="I2:M2"/>
    <mergeCell ref="I4:M4"/>
    <mergeCell ref="A5:IV5"/>
    <mergeCell ref="A6:M6"/>
    <mergeCell ref="H7:M7"/>
    <mergeCell ref="A8:A10"/>
    <mergeCell ref="B8:B10"/>
    <mergeCell ref="C8:C10"/>
    <mergeCell ref="D8:D10"/>
    <mergeCell ref="E8:H9"/>
  </mergeCells>
  <printOptions/>
  <pageMargins left="0.19652777777777777" right="0.19652777777777777" top="0.5118055555555555" bottom="0.39375" header="0.31527777777777777" footer="0.5118055555555555"/>
  <pageSetup fitToHeight="0" fitToWidth="1" horizontalDpi="600" verticalDpi="600" orientation="landscape" paperSize="9" scale="60" r:id="rId1"/>
  <headerFooter alignWithMargins="0">
    <oddHeader>&amp;C&amp;P</oddHeader>
  </headerFooter>
  <rowBreaks count="5" manualBreakCount="5">
    <brk id="17" max="12" man="1"/>
    <brk id="47" max="12" man="1"/>
    <brk id="58" max="12" man="1"/>
    <brk id="68" max="12" man="1"/>
    <brk id="78" max="12" man="1"/>
  </rowBreaks>
  <ignoredErrors>
    <ignoredError sqref="I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Елена</cp:lastModifiedBy>
  <cp:lastPrinted>2017-06-27T08:25:13Z</cp:lastPrinted>
  <dcterms:created xsi:type="dcterms:W3CDTF">2016-12-15T13:45:12Z</dcterms:created>
  <dcterms:modified xsi:type="dcterms:W3CDTF">2017-06-28T10:16:10Z</dcterms:modified>
  <cp:category/>
  <cp:version/>
  <cp:contentType/>
  <cp:contentStatus/>
</cp:coreProperties>
</file>