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tabRatio="582" activeTab="0"/>
  </bookViews>
  <sheets>
    <sheet name="Приложение 2 " sheetId="1" r:id="rId1"/>
  </sheets>
  <definedNames>
    <definedName name="_xlnm.Print_Titles" localSheetId="0">'Приложение 2 '!$5:$7</definedName>
    <definedName name="_xlnm.Print_Area" localSheetId="0">'Приложение 2 '!$A$1:$N$102</definedName>
  </definedNames>
  <calcPr fullCalcOnLoad="1"/>
</workbook>
</file>

<file path=xl/sharedStrings.xml><?xml version="1.0" encoding="utf-8"?>
<sst xmlns="http://schemas.openxmlformats.org/spreadsheetml/2006/main" count="547" uniqueCount="99">
  <si>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</si>
  <si>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</si>
  <si>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</si>
  <si>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Всего</t>
  </si>
  <si>
    <t>Управление по капитальному строительству администрации муниципального образования "Город Астрахань"</t>
  </si>
  <si>
    <t>Управление по коммунальному хозяйству и благоустройству администрации муниципального образования "Город Астрахань"</t>
  </si>
  <si>
    <t>Администрации районов города, управление по капитальному строительству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</si>
  <si>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</si>
  <si>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r>
      <t xml:space="preserve">Мероприятия 1.1.1. </t>
    </r>
    <r>
      <rPr>
        <sz val="11"/>
        <rFont val="Times New Roman"/>
        <family val="1"/>
      </rPr>
      <t>Разработка ПСД, технических заключений</t>
    </r>
  </si>
  <si>
    <r>
      <t>Мероприятие 1.1.6</t>
    </r>
    <r>
      <rPr>
        <sz val="11"/>
        <rFont val="Times New Roman"/>
        <family val="1"/>
      </rPr>
      <t>. Ремонтно-восстановительные работы по объекту культурного наследия регионального значения "Дом гостиничный с торговыми лавками (подворье) Усейнова Аджи, до 1884г." по адресу нежилое помещение №47</t>
    </r>
    <r>
      <rPr>
        <b/>
        <sz val="11"/>
        <rFont val="Times New Roman"/>
        <family val="1"/>
      </rPr>
      <t xml:space="preserve"> по ул. Ленина/ул.Кирова/ул.Красного Знамени, 11/27/12 лит.А</t>
    </r>
  </si>
  <si>
    <r>
      <t xml:space="preserve">Задача 1.2. </t>
    </r>
    <r>
      <rPr>
        <sz val="11"/>
        <rFont val="Times New Roman"/>
        <family val="1"/>
      </rPr>
      <t>Создание условий для развития жилищного строительства, объектов социальной сферы, сферы обслуживания, коммунальной и транспортной инфраструктур</t>
    </r>
  </si>
  <si>
    <t>Начальник управления по капитальному строительству администрации муниципального образования "Город Астрахань"</t>
  </si>
  <si>
    <t>Источники финансирования</t>
  </si>
  <si>
    <t>Коды классификации</t>
  </si>
  <si>
    <t>Планируемые расходы, руб.</t>
  </si>
  <si>
    <t>Раздел, подраздел</t>
  </si>
  <si>
    <t>Целевая статья</t>
  </si>
  <si>
    <t>Вид расходов</t>
  </si>
  <si>
    <t>КОСГУ</t>
  </si>
  <si>
    <t>Бюджет МО "Город Астрахань"</t>
  </si>
  <si>
    <t>х</t>
  </si>
  <si>
    <t>Администрации районов города</t>
  </si>
  <si>
    <t>ИТОГО по ведомственной программе</t>
  </si>
  <si>
    <t>Бюджет МО «Город Астрахань»</t>
  </si>
  <si>
    <t>МБУ г.Астрахани «Архитектура»</t>
  </si>
  <si>
    <t>Заказчики - застройщики (проектные организации)</t>
  </si>
  <si>
    <t>Внебюджетные средства</t>
  </si>
  <si>
    <t xml:space="preserve"> Управление по строительству, архитектуре и градостроительству администрации муниципального образования "Город Астрахань"</t>
  </si>
  <si>
    <r>
      <t xml:space="preserve">Мероприятие 1.2.1. </t>
    </r>
    <r>
      <rPr>
        <sz val="11"/>
        <rFont val="Times New Roman"/>
        <family val="1"/>
      </rPr>
      <t>Сбор исходных данных для принятия решения об освоении территорий</t>
    </r>
  </si>
  <si>
    <r>
      <t>Мероприятие 1.2.2.</t>
    </r>
    <r>
      <rPr>
        <sz val="11"/>
        <rFont val="Times New Roman"/>
        <family val="1"/>
      </rPr>
      <t xml:space="preserve"> Разработка документации на объекты монументального искусства</t>
    </r>
  </si>
  <si>
    <t>ИТОГО ПО МУНИЦИПАЛЬНОЙ ПРОГРАММЕ:</t>
  </si>
  <si>
    <t>Д.Г.Воронин</t>
  </si>
  <si>
    <t>Администрация Трусовского района города Астрахани</t>
  </si>
  <si>
    <t>Администрация Кировского района города Астрахани</t>
  </si>
  <si>
    <t>Администрация Ленинского района города Астрахани</t>
  </si>
  <si>
    <t>Администрация Советского района города Астрахани</t>
  </si>
  <si>
    <r>
      <t>Мероприятие 1.1.8.</t>
    </r>
    <r>
      <rPr>
        <sz val="11"/>
        <rFont val="Times New Roman"/>
        <family val="1"/>
      </rPr>
      <t xml:space="preserve">                                                               Капитальный ремонт, реконструкция  и противоаварийные мероприятия жилищного фонда </t>
    </r>
  </si>
  <si>
    <r>
      <t>Мероприятие 1.1.9.</t>
    </r>
    <r>
      <rPr>
        <sz val="11"/>
        <rFont val="Times New Roman"/>
        <family val="1"/>
      </rPr>
      <t xml:space="preserve"> Разработка НПД, технических заключений</t>
    </r>
  </si>
  <si>
    <r>
      <t>Мероприятие 1.1.7.</t>
    </r>
    <r>
      <rPr>
        <sz val="11"/>
        <rFont val="Times New Roman"/>
        <family val="1"/>
      </rPr>
      <t xml:space="preserve"> Противоаварийные мероприятия дома по </t>
    </r>
    <r>
      <rPr>
        <b/>
        <sz val="11"/>
        <rFont val="Times New Roman"/>
        <family val="1"/>
      </rPr>
      <t>ул. Косиора, 11</t>
    </r>
    <r>
      <rPr>
        <sz val="11"/>
        <rFont val="Times New Roman"/>
        <family val="1"/>
      </rPr>
      <t xml:space="preserve"> в Трусовском районе г. Астрахани</t>
    </r>
  </si>
  <si>
    <r>
      <t xml:space="preserve">Мероприятие 1.1.10. </t>
    </r>
    <r>
      <rPr>
        <sz val="11"/>
        <rFont val="Times New Roman"/>
        <family val="1"/>
      </rPr>
      <t>Ремонтно-восстановительные работы по объектам культурного наследия</t>
    </r>
  </si>
  <si>
    <r>
      <t xml:space="preserve">Задача 1.1. </t>
    </r>
    <r>
      <rPr>
        <sz val="11"/>
        <rFont val="Times New Roman"/>
        <family val="1"/>
      </rPr>
      <t>Перечисление взносов на капитальный ремонт общего имущества в многоквартирных домах за помещения, находящиеся в муниципальной собственности</t>
    </r>
  </si>
  <si>
    <r>
      <t xml:space="preserve">Задача 1.2. </t>
    </r>
    <r>
      <rPr>
        <sz val="11"/>
        <rFont val="Times New Roman"/>
        <family val="1"/>
      </rPr>
      <t>Обеспечение сохранности объектов жилищного строительства  муниципальной собственности</t>
    </r>
  </si>
  <si>
    <r>
      <t xml:space="preserve">Основное мероприятие 1.2.1 . </t>
    </r>
    <r>
      <rPr>
        <sz val="11"/>
        <rFont val="Times New Roman"/>
        <family val="1"/>
      </rPr>
      <t>Содержание муниципального жилищного фонда</t>
    </r>
  </si>
  <si>
    <r>
      <t xml:space="preserve">Мероприятие 1. </t>
    </r>
    <r>
      <rPr>
        <sz val="11"/>
        <rFont val="Times New Roman"/>
        <family val="1"/>
      </rPr>
      <t>Изготовление техпаспортов и техзаключений</t>
    </r>
  </si>
  <si>
    <r>
      <t>Мероприятие 2.</t>
    </r>
    <r>
      <rPr>
        <sz val="11"/>
        <rFont val="Times New Roman"/>
        <family val="1"/>
      </rPr>
      <t>Возмещение затрат на отопление</t>
    </r>
  </si>
  <si>
    <r>
      <t>Мероприятие 3.</t>
    </r>
    <r>
      <rPr>
        <sz val="11"/>
        <rFont val="Times New Roman"/>
        <family val="1"/>
      </rPr>
      <t xml:space="preserve"> Возмещение расходов за содержание и ремонт общего имущества</t>
    </r>
  </si>
  <si>
    <r>
      <t>Мероприятие 4.</t>
    </r>
    <r>
      <rPr>
        <sz val="11"/>
        <rFont val="Times New Roman"/>
        <family val="1"/>
      </rPr>
      <t xml:space="preserve"> Охрана объектов</t>
    </r>
  </si>
  <si>
    <r>
      <t xml:space="preserve">Цель 1. 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</si>
  <si>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 xml:space="preserve">Задача 1.1. </t>
    </r>
    <r>
      <rPr>
        <sz val="11"/>
        <rFont val="Times New Roman"/>
        <family val="1"/>
      </rPr>
      <t>Проведение обследования и капитального ремонта, ремонта, реконструкции и противоаварийных мероприятий муниципального жилищного фонда</t>
    </r>
  </si>
  <si>
    <r>
      <t xml:space="preserve">Мероприятие 1.1.3. </t>
    </r>
    <r>
      <rPr>
        <sz val="11"/>
        <rFont val="Times New Roman"/>
        <family val="1"/>
      </rPr>
      <t>Проведение противоаварийных мероприятий жилого дома по</t>
    </r>
    <r>
      <rPr>
        <b/>
        <sz val="11"/>
        <rFont val="Times New Roman"/>
        <family val="1"/>
      </rPr>
      <t xml:space="preserve"> ул. Рождественского 3-й проезд д.3А</t>
    </r>
  </si>
  <si>
    <r>
      <t>Задача 1.1</t>
    </r>
    <r>
      <rPr>
        <sz val="11"/>
        <rFont val="Times New Roman"/>
        <family val="1"/>
      </rPr>
      <t>. Обеспечение инженерными коммуникациями объектов жилищного строительства</t>
    </r>
  </si>
  <si>
    <r>
      <t xml:space="preserve">Мероприятие 1.1.1. </t>
    </r>
    <r>
      <rPr>
        <sz val="11"/>
        <rFont val="Times New Roman"/>
        <family val="1"/>
      </rPr>
      <t>Строительство сетей теплоснабжения и электроснабжения к строящемуся жилому дому по ул. С. Перовской</t>
    </r>
  </si>
  <si>
    <r>
      <t>Задача 1.2.</t>
    </r>
    <r>
      <rPr>
        <sz val="11"/>
        <rFont val="Times New Roman"/>
        <family val="1"/>
      </rPr>
      <t xml:space="preserve"> Снос аварийного жилищного фонда</t>
    </r>
  </si>
  <si>
    <r>
      <t xml:space="preserve">Мероприятие 1.2.1. </t>
    </r>
    <r>
      <rPr>
        <sz val="11"/>
        <rFont val="Times New Roman"/>
        <family val="1"/>
      </rPr>
      <t>Снос объектов капитального строительства</t>
    </r>
  </si>
  <si>
    <r>
      <t>Цель 1</t>
    </r>
    <r>
      <rPr>
        <sz val="11"/>
        <rFont val="Times New Roman"/>
        <family val="1"/>
      </rPr>
      <t>. Создание условий для реализации Генерального плана в части выполнения требований градостроительного законодательства</t>
    </r>
  </si>
  <si>
    <r>
      <t xml:space="preserve">Задача 1.1. </t>
    </r>
    <r>
      <rPr>
        <sz val="11"/>
        <rFont val="Times New Roman"/>
        <family val="1"/>
      </rPr>
      <t>Развитие пространственно-планировочной организации территории</t>
    </r>
  </si>
  <si>
    <t>в том числе бюджет МО "Город Астрахань"</t>
  </si>
  <si>
    <r>
      <t>Цель 1</t>
    </r>
    <r>
      <rPr>
        <sz val="11"/>
        <rFont val="Times New Roman"/>
        <family val="1"/>
      </rPr>
      <t>: Улучшение архитектурного облика города на месте сносимых аварийных зданий</t>
    </r>
  </si>
  <si>
    <r>
      <t>Мероприятие 1.1.4.</t>
    </r>
    <r>
      <rPr>
        <sz val="11"/>
        <rFont val="Times New Roman"/>
        <family val="1"/>
      </rPr>
      <t xml:space="preserve"> Капитальный ремонт жилого дома по ул.</t>
    </r>
    <r>
      <rPr>
        <b/>
        <sz val="11"/>
        <rFont val="Times New Roman"/>
        <family val="1"/>
      </rPr>
      <t>1-я Перевозная 131</t>
    </r>
  </si>
  <si>
    <r>
      <t>Мероприятие 1.1.5</t>
    </r>
    <r>
      <rPr>
        <sz val="11"/>
        <rFont val="Times New Roman"/>
        <family val="1"/>
      </rPr>
      <t xml:space="preserve">. Ремонтно-восстановительные работы по объекту культурного наследия регионального значения "Дом с мелочными лавками, мастерскими, чайными Воробьева Н.П. до 1884 г." по </t>
    </r>
    <r>
      <rPr>
        <b/>
        <sz val="11"/>
        <rFont val="Times New Roman"/>
        <family val="1"/>
      </rPr>
      <t xml:space="preserve">ул. Адмиралтейской/ул. Кожанова, 52/2 </t>
    </r>
    <r>
      <rPr>
        <sz val="11"/>
        <rFont val="Times New Roman"/>
        <family val="1"/>
      </rPr>
      <t>в Ленинском районе г.Астрахани</t>
    </r>
  </si>
  <si>
    <t>Ведомственная целевая программа "Капитальное строительство и реконструкция объектов собственности муниципального образования "Город Астрахань"</t>
  </si>
  <si>
    <r>
      <t xml:space="preserve">Мероприятие 1.1.2. </t>
    </r>
    <r>
      <rPr>
        <sz val="11"/>
        <rFont val="Times New Roman"/>
        <family val="1"/>
      </rPr>
      <t>Проведение пуско-наладочных работ жилого дома по пер.Грановский, д.69 корп.2</t>
    </r>
  </si>
  <si>
    <r>
      <t>Мероприятие 1.1.1.</t>
    </r>
    <r>
      <rPr>
        <sz val="11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</t>
    </r>
  </si>
  <si>
    <r>
      <t>Мероприятие 1.1.3.</t>
    </r>
    <r>
      <rPr>
        <sz val="11"/>
        <rFont val="Times New Roman"/>
        <family val="1"/>
      </rPr>
      <t xml:space="preserve"> Реализация полномочий органов местного самоуправления в градостроительной области</t>
    </r>
  </si>
  <si>
    <r>
      <t>Мероприятие 1.1.4</t>
    </r>
    <r>
      <rPr>
        <sz val="11"/>
        <rFont val="Times New Roman"/>
        <family val="1"/>
      </rPr>
      <t>. Подготовка проектов планировки и межевания на территории города</t>
    </r>
  </si>
  <si>
    <t>Подпрограмма 1 "Приведение эксплуатационных характеристик муниципального жилищного фонда на территории города Астрахани в соответствии с требованиями государственных стандартов, норм и правил"</t>
  </si>
  <si>
    <t>Ведомственная целевая программа "Реализация Генерального плана развития города Астрахани"</t>
  </si>
  <si>
    <t>Подпрограмма 3 "Реализация Генерального плана развития города Астрахани"</t>
  </si>
  <si>
    <t>ИТОГО по Подпрограмме 3</t>
  </si>
  <si>
    <t>ИТОГО по Подпрограмме 2</t>
  </si>
  <si>
    <t>ИТОГО по Подпрограмме 1</t>
  </si>
  <si>
    <r>
      <t xml:space="preserve">Мероприятие 1.1.2. </t>
    </r>
    <r>
      <rPr>
        <sz val="11"/>
        <rFont val="Times New Roman"/>
        <family val="1"/>
      </rPr>
      <t xml:space="preserve">Проведение противоаварийных мероприятий, капитального ремонта жилого дома по </t>
    </r>
    <r>
      <rPr>
        <b/>
        <sz val="11"/>
        <rFont val="Times New Roman"/>
        <family val="1"/>
      </rPr>
      <t>ул. Советской Гвардии, 1 А</t>
    </r>
  </si>
  <si>
    <r>
      <t xml:space="preserve">Основное мероприятие 1.1.1. </t>
    </r>
    <r>
      <rPr>
        <sz val="11"/>
        <rFont val="Times New Roman"/>
        <family val="1"/>
      </rPr>
      <t xml:space="preserve">Обеспечение оплаты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</si>
  <si>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Основное мероприятие 1.3.1. </t>
    </r>
    <r>
      <rPr>
        <sz val="11"/>
        <color indexed="8"/>
        <rFont val="Times New Roman"/>
        <family val="1"/>
      </rPr>
      <t>Приобретение и предоставление гражданам, страдающим тяжелыми формами хронических заболеваний, жилых помещений</t>
    </r>
  </si>
  <si>
    <r>
      <t xml:space="preserve">Задача 1.4. </t>
    </r>
    <r>
      <rPr>
        <sz val="11"/>
        <rFont val="Times New Roman"/>
        <family val="1"/>
      </rPr>
      <t>Развитие коммунальной инфраструктуры</t>
    </r>
  </si>
  <si>
    <r>
      <t xml:space="preserve">Основное мероприятие 1.4.1. </t>
    </r>
    <r>
      <rPr>
        <sz val="11"/>
        <rFont val="Times New Roman"/>
        <family val="1"/>
      </rPr>
      <t>Реализация полномочий в сфере жилищно-коммунального хозяйства</t>
    </r>
  </si>
  <si>
    <r>
      <t xml:space="preserve">Задача 1.5. 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</si>
  <si>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Задача 1.6.</t>
    </r>
    <r>
      <rPr>
        <sz val="11"/>
        <rFont val="Times New Roman"/>
        <family val="1"/>
      </rPr>
      <t xml:space="preserve">  Улучшение архитектурного облика города на месте сносимых аварийных зданий</t>
    </r>
  </si>
  <si>
    <r>
      <t>Цель 1</t>
    </r>
    <r>
      <rPr>
        <sz val="11"/>
        <rFont val="Times New Roman"/>
        <family val="1"/>
      </rPr>
      <t xml:space="preserve">. Развитие строительства, повышение качества обеспечения граждан города Астрахани объектами жилищной и социальной сфер </t>
    </r>
  </si>
  <si>
    <t>Бюджет  МО "Город Астрахань"</t>
  </si>
  <si>
    <t>Подпрограмма 2 "Капитальное строительство, реконструкция, капитальный ремонт и ремонт объектов собственности муниципального образования "Город Астрахань"</t>
  </si>
  <si>
    <r>
      <t xml:space="preserve">Мероприятие 1.1.2. </t>
    </r>
    <r>
      <rPr>
        <sz val="11"/>
        <rFont val="Times New Roman"/>
        <family val="1"/>
      </rPr>
      <t>Обновление програмного обеспечения и материально-технического оснащения информационной системы градостроительной деятельности</t>
    </r>
  </si>
  <si>
    <r>
      <t xml:space="preserve">Основное мероприятие 1.3.2. </t>
    </r>
    <r>
      <rPr>
        <sz val="11"/>
        <color indexed="8"/>
        <rFont val="Times New Roman"/>
        <family val="1"/>
      </rPr>
      <t>Переселение граждан из аварийного жилищного фонда</t>
    </r>
  </si>
  <si>
    <r>
      <t>Цель 1</t>
    </r>
    <r>
      <rPr>
        <sz val="11"/>
        <rFont val="Times New Roman"/>
        <family val="1"/>
      </rPr>
      <t>: Улучшение архитектурного облика города путем строительства, проведения капитального ремонта зданий и сооружений, сноса аварийного жилищного фонда</t>
    </r>
  </si>
  <si>
    <r>
      <t>Мероприятие 1.3.1.</t>
    </r>
    <r>
      <rPr>
        <sz val="11"/>
        <color indexed="8"/>
        <rFont val="Times New Roman"/>
        <family val="1"/>
      </rPr>
      <t xml:space="preserve">  Мероприятия, обеспечивающие беспрепятственный доступ инвалидов к административным зданиям (пандусы и кнопки вызова)</t>
    </r>
  </si>
  <si>
    <r>
      <rPr>
        <b/>
        <sz val="11"/>
        <color indexed="8"/>
        <rFont val="Times New Roman"/>
        <family val="1"/>
      </rPr>
      <t>Задача 1.4.</t>
    </r>
    <r>
      <rPr>
        <sz val="11"/>
        <color indexed="8"/>
        <rFont val="Times New Roman"/>
        <family val="1"/>
      </rPr>
      <t xml:space="preserve"> Развитие сети образовательных организаций города и создание соответствующих нормативам условий пребывания для обучающихся и воспитанников в образовательных организациях</t>
    </r>
  </si>
  <si>
    <r>
      <rPr>
        <b/>
        <sz val="11"/>
        <color indexed="8"/>
        <rFont val="Times New Roman"/>
        <family val="1"/>
      </rPr>
      <t>Мероприятие 1.4.1.</t>
    </r>
    <r>
      <rPr>
        <sz val="11"/>
        <color indexed="8"/>
        <rFont val="Times New Roman"/>
        <family val="1"/>
      </rPr>
      <t xml:space="preserve">  Строительство детского сада в мкр. Бабаевского в Ленинском районе г.Астрахани</t>
    </r>
  </si>
  <si>
    <r>
      <rPr>
        <b/>
        <sz val="11"/>
        <rFont val="Times New Roman"/>
        <family val="1"/>
      </rPr>
      <t xml:space="preserve">Мероприятие 1.4.2. </t>
    </r>
    <r>
      <rPr>
        <sz val="11"/>
        <rFont val="Times New Roman"/>
        <family val="1"/>
      </rPr>
      <t xml:space="preserve"> Строительство общеобразовательной организации по ул.3-я Зеленгинская в Кировском районе г.Астрахани</t>
    </r>
  </si>
  <si>
    <r>
      <rPr>
        <b/>
        <sz val="11"/>
        <rFont val="Times New Roman"/>
        <family val="1"/>
      </rPr>
      <t xml:space="preserve">Мероприятие 1.4.4. </t>
    </r>
    <r>
      <rPr>
        <sz val="11"/>
        <rFont val="Times New Roman"/>
        <family val="1"/>
      </rPr>
      <t>Капитальный ремонт муниципальных образовательных организаций (МБОУ СОШ № 13, МБОУ СОШ № 74, МБОУ СОШ № 14, МБДОУ № 85, МБДОУ № 108, МБОУ "Гимназия № 2", МБДОУ № 64, МБОУ СОШ № 57, МБОУ СОШ № 58, МБОУ ООШ № 3, МБОУ ООШ № 16, МБОУ СОШ № 1, МБОУ СОШ 53, МБОУ СОШ № 66, МБОУ СОШ № 37, МБДОУ № 80, МБДОУ № 54, МБДОУ № 77, МБОУ ООШ № 7, МБОУ СОШ № 20, МБДОУ № 89)</t>
    </r>
  </si>
  <si>
    <r>
      <rPr>
        <b/>
        <sz val="11"/>
        <rFont val="Times New Roman"/>
        <family val="1"/>
      </rPr>
      <t>Задача 1.5.</t>
    </r>
    <r>
      <rPr>
        <sz val="11"/>
        <rFont val="Times New Roman"/>
        <family val="1"/>
      </rPr>
      <t xml:space="preserve"> Развитие материально-технической базы муниципальных учреждений, оказывающих услуги в сфере физической культуры и спорта</t>
    </r>
  </si>
  <si>
    <r>
      <rPr>
        <b/>
        <sz val="11"/>
        <color indexed="8"/>
        <rFont val="Times New Roman"/>
        <family val="1"/>
      </rPr>
      <t>Мероприятие 1.5.1.</t>
    </r>
    <r>
      <rPr>
        <sz val="11"/>
        <color indexed="8"/>
        <rFont val="Times New Roman"/>
        <family val="1"/>
      </rPr>
      <t xml:space="preserve"> Устройство футбольного поля МБУ ДО г. Астрахани "ДЮСШ № 1" по ул. Звездная, 15а</t>
    </r>
  </si>
  <si>
    <r>
      <t xml:space="preserve">Задача 1.7. </t>
    </r>
    <r>
      <rPr>
        <sz val="11"/>
        <rFont val="Times New Roman"/>
        <family val="1"/>
      </rPr>
      <t>Улучшение архитектурного облика города путем строительства, проведения капитального ремонта зданий и сооружений, сноса аварийного жилищного фонда</t>
    </r>
  </si>
  <si>
    <r>
      <t>Задача 1.8.</t>
    </r>
    <r>
      <rPr>
        <sz val="11"/>
        <rFont val="Times New Roman"/>
        <family val="1"/>
      </rPr>
      <t xml:space="preserve"> Создание условий для реализации Генерального плана в части выполнения требований градостроительного законодательства</t>
    </r>
  </si>
  <si>
    <r>
      <t>Задача 1.3.</t>
    </r>
    <r>
      <rPr>
        <sz val="11"/>
        <rFont val="Times New Roman"/>
        <family val="1"/>
      </rPr>
      <t xml:space="preserve"> Обеспечение беспрепятственного доступа инвалидов к административным зданиям </t>
    </r>
  </si>
  <si>
    <r>
      <rPr>
        <b/>
        <sz val="11"/>
        <rFont val="Times New Roman"/>
        <family val="1"/>
      </rPr>
      <t xml:space="preserve">Мероприятие 1.4.3. </t>
    </r>
    <r>
      <rPr>
        <sz val="11"/>
        <rFont val="Times New Roman"/>
        <family val="1"/>
      </rPr>
      <t>Реконструкция существующего здания по ул. Дж. Рида, 43 в Советском районе г. Астрахани</t>
    </r>
  </si>
  <si>
    <r>
      <t xml:space="preserve">Задача 1.3. </t>
    </r>
    <r>
      <rPr>
        <sz val="11"/>
        <color indexed="8"/>
        <rFont val="Times New Roman"/>
        <family val="1"/>
      </rPr>
      <t>Предоставление гражданам благоустроенных жилых помещений, выкуп помещений в соответствии со статьей 32 ЖК РФ</t>
    </r>
  </si>
  <si>
    <t>Приложение 2 к муниципальной программе муниципального образования "Город Астрахань" "Строительство,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</si>
  <si>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Распределение расходов на реализацию муниципальной программы муниципального образования "Город Астрахань"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</si>
  <si>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Муниципальная программа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</si>
</sst>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0_ ;[Red]\-#,##0.00\ 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6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4" fontId="47" fillId="34" borderId="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top" wrapText="1"/>
    </xf>
    <xf numFmtId="0" fontId="2" fillId="36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3" fillId="34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top" wrapText="1"/>
    </xf>
    <xf numFmtId="0" fontId="2" fillId="34" borderId="0" xfId="0" applyNumberFormat="1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80" zoomScaleNormal="80" zoomScaleSheetLayoutView="70" workbookViewId="0" topLeftCell="A53">
      <selection activeCell="A103" sqref="A103:IV157"/>
    </sheetView>
  </sheetViews>
  <sheetFormatPr defaultColWidth="9.140625" defaultRowHeight="15"/>
  <cols>
    <col min="1" max="1" width="4.28125" style="14" customWidth="1"/>
    <col min="2" max="2" width="51.57421875" style="15" customWidth="1"/>
    <col min="3" max="3" width="28.7109375" style="16" customWidth="1"/>
    <col min="4" max="4" width="18.28125" style="17" customWidth="1"/>
    <col min="5" max="7" width="9.421875" style="17" customWidth="1"/>
    <col min="8" max="8" width="8.28125" style="17" customWidth="1"/>
    <col min="9" max="9" width="18.00390625" style="20" customWidth="1"/>
    <col min="10" max="10" width="17.00390625" style="22" customWidth="1"/>
    <col min="11" max="11" width="20.28125" style="22" customWidth="1"/>
    <col min="12" max="12" width="19.57421875" style="22" customWidth="1"/>
    <col min="13" max="13" width="18.7109375" style="19" customWidth="1"/>
    <col min="14" max="14" width="15.421875" style="37" bestFit="1" customWidth="1"/>
    <col min="15" max="16384" width="9.140625" style="17" customWidth="1"/>
  </cols>
  <sheetData>
    <row r="1" spans="8:13" ht="45.75" customHeight="1">
      <c r="H1" s="18"/>
      <c r="I1" s="97" t="s">
        <v>96</v>
      </c>
      <c r="J1" s="97"/>
      <c r="K1" s="97"/>
      <c r="L1" s="97"/>
      <c r="M1" s="97"/>
    </row>
    <row r="2" s="98" customFormat="1" ht="15"/>
    <row r="3" spans="1:14" s="20" customFormat="1" ht="43.5" customHeight="1">
      <c r="A3" s="99" t="s">
        <v>97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38"/>
    </row>
    <row r="4" spans="1:14" s="20" customFormat="1" ht="15">
      <c r="A4" s="29"/>
      <c r="B4" s="21"/>
      <c r="C4" s="30"/>
      <c r="H4" s="100"/>
      <c r="I4" s="100"/>
      <c r="J4" s="100"/>
      <c r="K4" s="100"/>
      <c r="L4" s="100"/>
      <c r="M4" s="100"/>
      <c r="N4" s="38"/>
    </row>
    <row r="5" spans="1:14" s="20" customFormat="1" ht="16.5" customHeight="1">
      <c r="A5" s="101" t="s">
        <v>0</v>
      </c>
      <c r="B5" s="102" t="s">
        <v>1</v>
      </c>
      <c r="C5" s="101" t="s">
        <v>2</v>
      </c>
      <c r="D5" s="101" t="s">
        <v>12</v>
      </c>
      <c r="E5" s="101" t="s">
        <v>13</v>
      </c>
      <c r="F5" s="101"/>
      <c r="G5" s="101"/>
      <c r="H5" s="103"/>
      <c r="I5" s="104" t="s">
        <v>14</v>
      </c>
      <c r="J5" s="104"/>
      <c r="K5" s="104"/>
      <c r="L5" s="104"/>
      <c r="M5" s="104"/>
      <c r="N5" s="104"/>
    </row>
    <row r="6" spans="1:14" ht="7.5" customHeight="1">
      <c r="A6" s="101"/>
      <c r="B6" s="102"/>
      <c r="C6" s="101"/>
      <c r="D6" s="101"/>
      <c r="E6" s="101"/>
      <c r="F6" s="101"/>
      <c r="G6" s="101"/>
      <c r="H6" s="103"/>
      <c r="I6" s="104"/>
      <c r="J6" s="104"/>
      <c r="K6" s="104"/>
      <c r="L6" s="104"/>
      <c r="M6" s="104"/>
      <c r="N6" s="104"/>
    </row>
    <row r="7" spans="1:14" ht="57.75" customHeight="1">
      <c r="A7" s="101"/>
      <c r="B7" s="102"/>
      <c r="C7" s="101"/>
      <c r="D7" s="101"/>
      <c r="E7" s="31" t="s">
        <v>15</v>
      </c>
      <c r="F7" s="31" t="s">
        <v>16</v>
      </c>
      <c r="G7" s="31" t="s">
        <v>17</v>
      </c>
      <c r="H7" s="32" t="s">
        <v>18</v>
      </c>
      <c r="I7" s="49" t="s">
        <v>3</v>
      </c>
      <c r="J7" s="26">
        <v>2016</v>
      </c>
      <c r="K7" s="49">
        <v>2017</v>
      </c>
      <c r="L7" s="26">
        <v>2018</v>
      </c>
      <c r="M7" s="48">
        <v>2019</v>
      </c>
      <c r="N7" s="50">
        <v>2020</v>
      </c>
    </row>
    <row r="8" spans="1:14" ht="21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9">
        <v>13</v>
      </c>
      <c r="N8" s="47">
        <v>14</v>
      </c>
    </row>
    <row r="9" spans="1:14" ht="41.25" customHeight="1">
      <c r="A9" s="32">
        <v>1</v>
      </c>
      <c r="B9" s="110" t="s">
        <v>98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09"/>
    </row>
    <row r="10" spans="1:14" s="23" customFormat="1" ht="92.25" customHeight="1">
      <c r="A10" s="32">
        <v>2</v>
      </c>
      <c r="B10" s="66" t="s">
        <v>78</v>
      </c>
      <c r="C10" s="31" t="s">
        <v>4</v>
      </c>
      <c r="D10" s="6" t="s">
        <v>19</v>
      </c>
      <c r="E10" s="32" t="s">
        <v>20</v>
      </c>
      <c r="F10" s="32" t="s">
        <v>20</v>
      </c>
      <c r="G10" s="32" t="s">
        <v>20</v>
      </c>
      <c r="H10" s="32" t="s">
        <v>20</v>
      </c>
      <c r="I10" s="7">
        <f aca="true" t="shared" si="0" ref="I10:N10">I11+I13+I31+I33+I34+I36+I28+I35</f>
        <v>1313871010.71</v>
      </c>
      <c r="J10" s="7">
        <f t="shared" si="0"/>
        <v>95906773.34</v>
      </c>
      <c r="K10" s="7">
        <f t="shared" si="0"/>
        <v>180875292.37</v>
      </c>
      <c r="L10" s="7">
        <f>L11+L13+L31+L33+L34+L36+L28+L35</f>
        <v>391355594</v>
      </c>
      <c r="M10" s="7">
        <f t="shared" si="0"/>
        <v>459867709</v>
      </c>
      <c r="N10" s="7">
        <f t="shared" si="0"/>
        <v>185865642</v>
      </c>
    </row>
    <row r="11" spans="1:14" s="23" customFormat="1" ht="92.25" customHeight="1">
      <c r="A11" s="32">
        <v>3</v>
      </c>
      <c r="B11" s="1" t="s">
        <v>40</v>
      </c>
      <c r="C11" s="31" t="s">
        <v>5</v>
      </c>
      <c r="D11" s="6" t="s">
        <v>19</v>
      </c>
      <c r="E11" s="32" t="s">
        <v>20</v>
      </c>
      <c r="F11" s="32" t="s">
        <v>20</v>
      </c>
      <c r="G11" s="32" t="s">
        <v>20</v>
      </c>
      <c r="H11" s="32" t="s">
        <v>20</v>
      </c>
      <c r="I11" s="7">
        <f aca="true" t="shared" si="1" ref="I11:N11">I12</f>
        <v>125148550</v>
      </c>
      <c r="J11" s="11">
        <f t="shared" si="1"/>
        <v>25892000</v>
      </c>
      <c r="K11" s="11">
        <f t="shared" si="1"/>
        <v>25892000</v>
      </c>
      <c r="L11" s="11">
        <f>L12</f>
        <v>24454850</v>
      </c>
      <c r="M11" s="41">
        <f t="shared" si="1"/>
        <v>24454850</v>
      </c>
      <c r="N11" s="52">
        <f t="shared" si="1"/>
        <v>24454850</v>
      </c>
    </row>
    <row r="12" spans="1:14" ht="92.25" customHeight="1">
      <c r="A12" s="32">
        <v>4</v>
      </c>
      <c r="B12" s="33" t="s">
        <v>72</v>
      </c>
      <c r="C12" s="31" t="s">
        <v>5</v>
      </c>
      <c r="D12" s="31" t="s">
        <v>19</v>
      </c>
      <c r="E12" s="32" t="s">
        <v>20</v>
      </c>
      <c r="F12" s="32" t="s">
        <v>20</v>
      </c>
      <c r="G12" s="32" t="s">
        <v>20</v>
      </c>
      <c r="H12" s="32" t="s">
        <v>20</v>
      </c>
      <c r="I12" s="8">
        <f>SUM(J12:N12)</f>
        <v>125148550</v>
      </c>
      <c r="J12" s="8">
        <f>31892000-6000000</f>
        <v>25892000</v>
      </c>
      <c r="K12" s="7">
        <f>31892000-6000000</f>
        <v>25892000</v>
      </c>
      <c r="L12" s="7">
        <v>24454850</v>
      </c>
      <c r="M12" s="7">
        <v>24454850</v>
      </c>
      <c r="N12" s="7">
        <v>24454850</v>
      </c>
    </row>
    <row r="13" spans="1:14" ht="92.25" customHeight="1">
      <c r="A13" s="32">
        <v>5</v>
      </c>
      <c r="B13" s="33" t="s">
        <v>41</v>
      </c>
      <c r="C13" s="9" t="s">
        <v>6</v>
      </c>
      <c r="D13" s="31" t="s">
        <v>19</v>
      </c>
      <c r="E13" s="32" t="s">
        <v>20</v>
      </c>
      <c r="F13" s="32" t="s">
        <v>20</v>
      </c>
      <c r="G13" s="32" t="s">
        <v>20</v>
      </c>
      <c r="H13" s="32" t="s">
        <v>20</v>
      </c>
      <c r="I13" s="8">
        <f aca="true" t="shared" si="2" ref="I13:N13">I14</f>
        <v>14402283.57</v>
      </c>
      <c r="J13" s="12">
        <f t="shared" si="2"/>
        <v>4432113.1</v>
      </c>
      <c r="K13" s="12">
        <f t="shared" si="2"/>
        <v>2665054.4699999997</v>
      </c>
      <c r="L13" s="12">
        <f t="shared" si="2"/>
        <v>2768372</v>
      </c>
      <c r="M13" s="42">
        <f t="shared" si="2"/>
        <v>2268372</v>
      </c>
      <c r="N13" s="53">
        <f t="shared" si="2"/>
        <v>2268372</v>
      </c>
    </row>
    <row r="14" spans="1:14" ht="52.5" customHeight="1">
      <c r="A14" s="32">
        <v>6</v>
      </c>
      <c r="B14" s="33" t="s">
        <v>42</v>
      </c>
      <c r="C14" s="31" t="s">
        <v>21</v>
      </c>
      <c r="D14" s="31" t="s">
        <v>19</v>
      </c>
      <c r="E14" s="32" t="s">
        <v>20</v>
      </c>
      <c r="F14" s="32" t="s">
        <v>20</v>
      </c>
      <c r="G14" s="32" t="s">
        <v>20</v>
      </c>
      <c r="H14" s="32" t="s">
        <v>20</v>
      </c>
      <c r="I14" s="8">
        <f aca="true" t="shared" si="3" ref="I14:N14">SUM(I15:I27)</f>
        <v>14402283.57</v>
      </c>
      <c r="J14" s="8">
        <f t="shared" si="3"/>
        <v>4432113.1</v>
      </c>
      <c r="K14" s="8">
        <f t="shared" si="3"/>
        <v>2665054.4699999997</v>
      </c>
      <c r="L14" s="8">
        <f t="shared" si="3"/>
        <v>2768372</v>
      </c>
      <c r="M14" s="43">
        <f t="shared" si="3"/>
        <v>2268372</v>
      </c>
      <c r="N14" s="54">
        <f t="shared" si="3"/>
        <v>2268372</v>
      </c>
    </row>
    <row r="15" spans="1:14" ht="52.5" customHeight="1">
      <c r="A15" s="105">
        <v>7</v>
      </c>
      <c r="B15" s="106" t="s">
        <v>43</v>
      </c>
      <c r="C15" s="31" t="s">
        <v>32</v>
      </c>
      <c r="D15" s="31" t="s">
        <v>19</v>
      </c>
      <c r="E15" s="32" t="s">
        <v>20</v>
      </c>
      <c r="F15" s="32" t="s">
        <v>20</v>
      </c>
      <c r="G15" s="32" t="s">
        <v>20</v>
      </c>
      <c r="H15" s="32" t="s">
        <v>20</v>
      </c>
      <c r="I15" s="7">
        <f>SUM(J15:N15)</f>
        <v>1018832.36</v>
      </c>
      <c r="J15" s="10">
        <v>228832.36</v>
      </c>
      <c r="K15" s="5">
        <f>0+190000</f>
        <v>190000</v>
      </c>
      <c r="L15" s="5">
        <v>200000</v>
      </c>
      <c r="M15" s="44">
        <v>200000</v>
      </c>
      <c r="N15" s="55">
        <v>200000</v>
      </c>
    </row>
    <row r="16" spans="1:14" ht="52.5" customHeight="1">
      <c r="A16" s="105"/>
      <c r="B16" s="106"/>
      <c r="C16" s="31" t="s">
        <v>33</v>
      </c>
      <c r="D16" s="31" t="s">
        <v>19</v>
      </c>
      <c r="E16" s="32" t="s">
        <v>20</v>
      </c>
      <c r="F16" s="32" t="s">
        <v>20</v>
      </c>
      <c r="G16" s="32" t="s">
        <v>20</v>
      </c>
      <c r="H16" s="32" t="s">
        <v>20</v>
      </c>
      <c r="I16" s="7">
        <f>SUM(J16:N16)</f>
        <v>1515761</v>
      </c>
      <c r="J16" s="10">
        <v>282792</v>
      </c>
      <c r="K16" s="5">
        <v>326660</v>
      </c>
      <c r="L16" s="5">
        <v>302103</v>
      </c>
      <c r="M16" s="44">
        <v>302103</v>
      </c>
      <c r="N16" s="55">
        <v>302103</v>
      </c>
    </row>
    <row r="17" spans="1:14" ht="52.5" customHeight="1">
      <c r="A17" s="105"/>
      <c r="B17" s="106"/>
      <c r="C17" s="31" t="s">
        <v>34</v>
      </c>
      <c r="D17" s="31" t="s">
        <v>19</v>
      </c>
      <c r="E17" s="32" t="s">
        <v>20</v>
      </c>
      <c r="F17" s="32" t="s">
        <v>20</v>
      </c>
      <c r="G17" s="32" t="s">
        <v>20</v>
      </c>
      <c r="H17" s="32" t="s">
        <v>20</v>
      </c>
      <c r="I17" s="7">
        <f>SUM(J17:N17)</f>
        <v>709535.55</v>
      </c>
      <c r="J17" s="10">
        <f>142000-464.45</f>
        <v>141535.55</v>
      </c>
      <c r="K17" s="5">
        <v>142000</v>
      </c>
      <c r="L17" s="5">
        <v>142000</v>
      </c>
      <c r="M17" s="5">
        <v>142000</v>
      </c>
      <c r="N17" s="5">
        <v>142000</v>
      </c>
    </row>
    <row r="18" spans="1:14" ht="52.5" customHeight="1">
      <c r="A18" s="105"/>
      <c r="B18" s="106"/>
      <c r="C18" s="31" t="s">
        <v>35</v>
      </c>
      <c r="D18" s="31" t="s">
        <v>19</v>
      </c>
      <c r="E18" s="32" t="s">
        <v>20</v>
      </c>
      <c r="F18" s="32" t="s">
        <v>20</v>
      </c>
      <c r="G18" s="32" t="s">
        <v>20</v>
      </c>
      <c r="H18" s="32" t="s">
        <v>20</v>
      </c>
      <c r="I18" s="7">
        <f>SUM(J18:N18)</f>
        <v>1355033.44</v>
      </c>
      <c r="J18" s="10">
        <f>453338-102284.56</f>
        <v>351053.44</v>
      </c>
      <c r="K18" s="5">
        <f>334870-100000</f>
        <v>234870</v>
      </c>
      <c r="L18" s="5">
        <v>256370</v>
      </c>
      <c r="M18" s="5">
        <v>256370</v>
      </c>
      <c r="N18" s="5">
        <v>256370</v>
      </c>
    </row>
    <row r="19" spans="1:14" ht="52.5" customHeight="1">
      <c r="A19" s="105">
        <v>8</v>
      </c>
      <c r="B19" s="106" t="s">
        <v>44</v>
      </c>
      <c r="C19" s="31" t="s">
        <v>32</v>
      </c>
      <c r="D19" s="31" t="s">
        <v>19</v>
      </c>
      <c r="E19" s="32" t="s">
        <v>20</v>
      </c>
      <c r="F19" s="32" t="s">
        <v>20</v>
      </c>
      <c r="G19" s="32" t="s">
        <v>20</v>
      </c>
      <c r="H19" s="32" t="s">
        <v>20</v>
      </c>
      <c r="I19" s="7">
        <f>SUM(J19:N19)</f>
        <v>3228376.9</v>
      </c>
      <c r="J19" s="5">
        <v>826598.9</v>
      </c>
      <c r="K19" s="5">
        <f>619028-150000</f>
        <v>469028</v>
      </c>
      <c r="L19" s="5">
        <v>644250</v>
      </c>
      <c r="M19" s="5">
        <v>644250</v>
      </c>
      <c r="N19" s="5">
        <v>644250</v>
      </c>
    </row>
    <row r="20" spans="1:14" ht="52.5" customHeight="1">
      <c r="A20" s="105"/>
      <c r="B20" s="106"/>
      <c r="C20" s="31" t="s">
        <v>34</v>
      </c>
      <c r="D20" s="31" t="s">
        <v>19</v>
      </c>
      <c r="E20" s="32" t="s">
        <v>20</v>
      </c>
      <c r="F20" s="32" t="s">
        <v>20</v>
      </c>
      <c r="G20" s="32" t="s">
        <v>20</v>
      </c>
      <c r="H20" s="32" t="s">
        <v>20</v>
      </c>
      <c r="I20" s="7">
        <f aca="true" t="shared" si="4" ref="I20:I25">SUM(J20:N20)</f>
        <v>385318.83</v>
      </c>
      <c r="J20" s="5">
        <f>109079.51-99860.68</f>
        <v>9218.830000000002</v>
      </c>
      <c r="K20" s="5">
        <v>94025</v>
      </c>
      <c r="L20" s="5">
        <v>94025</v>
      </c>
      <c r="M20" s="5">
        <v>94025</v>
      </c>
      <c r="N20" s="5">
        <v>94025</v>
      </c>
    </row>
    <row r="21" spans="1:14" ht="52.5" customHeight="1">
      <c r="A21" s="105"/>
      <c r="B21" s="106"/>
      <c r="C21" s="31" t="s">
        <v>33</v>
      </c>
      <c r="D21" s="31" t="s">
        <v>19</v>
      </c>
      <c r="E21" s="32" t="s">
        <v>20</v>
      </c>
      <c r="F21" s="32" t="s">
        <v>20</v>
      </c>
      <c r="G21" s="32" t="s">
        <v>20</v>
      </c>
      <c r="H21" s="32" t="s">
        <v>20</v>
      </c>
      <c r="I21" s="7">
        <f t="shared" si="4"/>
        <v>500000</v>
      </c>
      <c r="J21" s="5">
        <v>100000</v>
      </c>
      <c r="K21" s="5">
        <v>100000</v>
      </c>
      <c r="L21" s="5">
        <v>100000</v>
      </c>
      <c r="M21" s="44">
        <v>100000</v>
      </c>
      <c r="N21" s="55">
        <v>100000</v>
      </c>
    </row>
    <row r="22" spans="1:14" ht="52.5" customHeight="1">
      <c r="A22" s="105"/>
      <c r="B22" s="106"/>
      <c r="C22" s="31" t="s">
        <v>35</v>
      </c>
      <c r="D22" s="31" t="s">
        <v>19</v>
      </c>
      <c r="E22" s="32" t="s">
        <v>20</v>
      </c>
      <c r="F22" s="32" t="s">
        <v>20</v>
      </c>
      <c r="G22" s="32" t="s">
        <v>20</v>
      </c>
      <c r="H22" s="32" t="s">
        <v>20</v>
      </c>
      <c r="I22" s="7">
        <f t="shared" si="4"/>
        <v>60896</v>
      </c>
      <c r="J22" s="5">
        <f>37990-37990</f>
        <v>0</v>
      </c>
      <c r="K22" s="5">
        <v>15224</v>
      </c>
      <c r="L22" s="5">
        <v>15224</v>
      </c>
      <c r="M22" s="5">
        <v>15224</v>
      </c>
      <c r="N22" s="5">
        <v>15224</v>
      </c>
    </row>
    <row r="23" spans="1:14" ht="52.5" customHeight="1">
      <c r="A23" s="105">
        <v>9</v>
      </c>
      <c r="B23" s="106" t="s">
        <v>45</v>
      </c>
      <c r="C23" s="31" t="s">
        <v>32</v>
      </c>
      <c r="D23" s="31" t="s">
        <v>19</v>
      </c>
      <c r="E23" s="32" t="s">
        <v>20</v>
      </c>
      <c r="F23" s="32" t="s">
        <v>20</v>
      </c>
      <c r="G23" s="32" t="s">
        <v>20</v>
      </c>
      <c r="H23" s="32" t="s">
        <v>20</v>
      </c>
      <c r="I23" s="7">
        <f t="shared" si="4"/>
        <v>1399893.21</v>
      </c>
      <c r="J23" s="5">
        <v>310293.21</v>
      </c>
      <c r="K23" s="5">
        <v>0</v>
      </c>
      <c r="L23" s="5">
        <v>363200</v>
      </c>
      <c r="M23" s="5">
        <v>363200</v>
      </c>
      <c r="N23" s="5">
        <v>363200</v>
      </c>
    </row>
    <row r="24" spans="1:14" ht="52.5" customHeight="1">
      <c r="A24" s="105"/>
      <c r="B24" s="106"/>
      <c r="C24" s="31" t="s">
        <v>34</v>
      </c>
      <c r="D24" s="31" t="s">
        <v>19</v>
      </c>
      <c r="E24" s="32" t="s">
        <v>20</v>
      </c>
      <c r="F24" s="32" t="s">
        <v>20</v>
      </c>
      <c r="G24" s="32" t="s">
        <v>20</v>
      </c>
      <c r="H24" s="32" t="s">
        <v>20</v>
      </c>
      <c r="I24" s="7">
        <f t="shared" si="4"/>
        <v>208392.81</v>
      </c>
      <c r="J24" s="5">
        <f>46000-17711.19</f>
        <v>28288.81</v>
      </c>
      <c r="K24" s="5">
        <f>46000-974</f>
        <v>45026</v>
      </c>
      <c r="L24" s="5">
        <f>46000-974</f>
        <v>45026</v>
      </c>
      <c r="M24" s="5">
        <f>46000-974</f>
        <v>45026</v>
      </c>
      <c r="N24" s="5">
        <f>46000-974</f>
        <v>45026</v>
      </c>
    </row>
    <row r="25" spans="1:14" ht="52.5" customHeight="1">
      <c r="A25" s="105"/>
      <c r="B25" s="106"/>
      <c r="C25" s="31" t="s">
        <v>35</v>
      </c>
      <c r="D25" s="31" t="s">
        <v>19</v>
      </c>
      <c r="E25" s="32" t="s">
        <v>20</v>
      </c>
      <c r="F25" s="32" t="s">
        <v>20</v>
      </c>
      <c r="G25" s="32" t="s">
        <v>20</v>
      </c>
      <c r="H25" s="32" t="s">
        <v>20</v>
      </c>
      <c r="I25" s="7">
        <f t="shared" si="4"/>
        <v>24696</v>
      </c>
      <c r="J25" s="5">
        <f>13684-13684</f>
        <v>0</v>
      </c>
      <c r="K25" s="5">
        <v>6174</v>
      </c>
      <c r="L25" s="5">
        <v>6174</v>
      </c>
      <c r="M25" s="44">
        <v>6174</v>
      </c>
      <c r="N25" s="5">
        <v>6174</v>
      </c>
    </row>
    <row r="26" spans="1:14" ht="52.5" customHeight="1">
      <c r="A26" s="105"/>
      <c r="B26" s="106"/>
      <c r="C26" s="31" t="s">
        <v>33</v>
      </c>
      <c r="D26" s="31" t="s">
        <v>19</v>
      </c>
      <c r="E26" s="32" t="s">
        <v>20</v>
      </c>
      <c r="F26" s="32" t="s">
        <v>20</v>
      </c>
      <c r="G26" s="32" t="s">
        <v>20</v>
      </c>
      <c r="H26" s="32" t="s">
        <v>20</v>
      </c>
      <c r="I26" s="7">
        <f>SUM(J26:N26)</f>
        <v>442047.47</v>
      </c>
      <c r="J26" s="5">
        <v>100000</v>
      </c>
      <c r="K26" s="5">
        <v>42047.47</v>
      </c>
      <c r="L26" s="5">
        <v>100000</v>
      </c>
      <c r="M26" s="44">
        <v>100000</v>
      </c>
      <c r="N26" s="55">
        <v>100000</v>
      </c>
    </row>
    <row r="27" spans="1:14" ht="92.25" customHeight="1">
      <c r="A27" s="32">
        <v>10</v>
      </c>
      <c r="B27" s="93" t="s">
        <v>46</v>
      </c>
      <c r="C27" s="94" t="s">
        <v>4</v>
      </c>
      <c r="D27" s="94" t="s">
        <v>19</v>
      </c>
      <c r="E27" s="92" t="s">
        <v>20</v>
      </c>
      <c r="F27" s="92" t="s">
        <v>20</v>
      </c>
      <c r="G27" s="92" t="s">
        <v>20</v>
      </c>
      <c r="H27" s="92" t="s">
        <v>20</v>
      </c>
      <c r="I27" s="7">
        <f>SUM(J27:N27)</f>
        <v>3553500</v>
      </c>
      <c r="J27" s="5">
        <v>2053500</v>
      </c>
      <c r="K27" s="5">
        <v>1000000</v>
      </c>
      <c r="L27" s="5">
        <v>500000</v>
      </c>
      <c r="M27" s="44">
        <v>0</v>
      </c>
      <c r="N27" s="55">
        <v>0</v>
      </c>
    </row>
    <row r="28" spans="1:14" ht="75">
      <c r="A28" s="35">
        <v>11</v>
      </c>
      <c r="B28" s="95" t="s">
        <v>95</v>
      </c>
      <c r="C28" s="94" t="s">
        <v>4</v>
      </c>
      <c r="D28" s="94" t="s">
        <v>19</v>
      </c>
      <c r="E28" s="92" t="s">
        <v>20</v>
      </c>
      <c r="F28" s="92" t="s">
        <v>20</v>
      </c>
      <c r="G28" s="92" t="s">
        <v>20</v>
      </c>
      <c r="H28" s="92" t="s">
        <v>20</v>
      </c>
      <c r="I28" s="7">
        <f>SUM(J28:N28)</f>
        <v>153910678.5</v>
      </c>
      <c r="J28" s="11">
        <f>J29</f>
        <v>0</v>
      </c>
      <c r="K28" s="11">
        <f>SUM(K29:K30)</f>
        <v>12030782.5</v>
      </c>
      <c r="L28" s="11">
        <f>SUM(L29:L30)</f>
        <v>132579896</v>
      </c>
      <c r="M28" s="11">
        <f>SUM(M29:M30)</f>
        <v>9300000</v>
      </c>
      <c r="N28" s="11">
        <f>SUM(N29:N30)</f>
        <v>0</v>
      </c>
    </row>
    <row r="29" spans="1:14" ht="75">
      <c r="A29" s="35">
        <v>12</v>
      </c>
      <c r="B29" s="95" t="s">
        <v>73</v>
      </c>
      <c r="C29" s="94" t="s">
        <v>4</v>
      </c>
      <c r="D29" s="94" t="s">
        <v>19</v>
      </c>
      <c r="E29" s="92" t="s">
        <v>20</v>
      </c>
      <c r="F29" s="92" t="s">
        <v>20</v>
      </c>
      <c r="G29" s="92" t="s">
        <v>20</v>
      </c>
      <c r="H29" s="92" t="s">
        <v>20</v>
      </c>
      <c r="I29" s="7">
        <f>SUM(J29:N29)</f>
        <v>89093343</v>
      </c>
      <c r="J29" s="5">
        <v>0</v>
      </c>
      <c r="K29" s="5">
        <v>0</v>
      </c>
      <c r="L29" s="5">
        <v>79793343</v>
      </c>
      <c r="M29" s="44">
        <v>9300000</v>
      </c>
      <c r="N29" s="55">
        <v>0</v>
      </c>
    </row>
    <row r="30" spans="1:14" ht="75">
      <c r="A30" s="81">
        <v>13</v>
      </c>
      <c r="B30" s="95" t="s">
        <v>82</v>
      </c>
      <c r="C30" s="94" t="s">
        <v>4</v>
      </c>
      <c r="D30" s="94" t="s">
        <v>19</v>
      </c>
      <c r="E30" s="92" t="s">
        <v>20</v>
      </c>
      <c r="F30" s="92" t="s">
        <v>20</v>
      </c>
      <c r="G30" s="92" t="s">
        <v>20</v>
      </c>
      <c r="H30" s="92" t="s">
        <v>20</v>
      </c>
      <c r="I30" s="7">
        <f>SUM(J30:N30)</f>
        <v>64817335.5</v>
      </c>
      <c r="J30" s="5">
        <v>0</v>
      </c>
      <c r="K30" s="5">
        <v>12030782.5</v>
      </c>
      <c r="L30" s="5">
        <v>52786553</v>
      </c>
      <c r="M30" s="44">
        <v>0</v>
      </c>
      <c r="N30" s="55">
        <v>0</v>
      </c>
    </row>
    <row r="31" spans="1:14" ht="92.25" customHeight="1">
      <c r="A31" s="32">
        <v>14</v>
      </c>
      <c r="B31" s="33" t="s">
        <v>74</v>
      </c>
      <c r="C31" s="31" t="s">
        <v>5</v>
      </c>
      <c r="D31" s="31" t="s">
        <v>19</v>
      </c>
      <c r="E31" s="32" t="s">
        <v>20</v>
      </c>
      <c r="F31" s="32" t="s">
        <v>20</v>
      </c>
      <c r="G31" s="32" t="s">
        <v>20</v>
      </c>
      <c r="H31" s="32" t="s">
        <v>20</v>
      </c>
      <c r="I31" s="7">
        <f aca="true" t="shared" si="5" ref="I31:N31">I32</f>
        <v>53348930</v>
      </c>
      <c r="J31" s="11">
        <f t="shared" si="5"/>
        <v>0</v>
      </c>
      <c r="K31" s="11">
        <f t="shared" si="5"/>
        <v>4664123</v>
      </c>
      <c r="L31" s="11">
        <f t="shared" si="5"/>
        <v>16228269</v>
      </c>
      <c r="M31" s="41">
        <f t="shared" si="5"/>
        <v>16228269</v>
      </c>
      <c r="N31" s="52">
        <f t="shared" si="5"/>
        <v>16228269</v>
      </c>
    </row>
    <row r="32" spans="1:14" ht="92.25" customHeight="1">
      <c r="A32" s="32">
        <v>15</v>
      </c>
      <c r="B32" s="33" t="s">
        <v>75</v>
      </c>
      <c r="C32" s="31" t="s">
        <v>5</v>
      </c>
      <c r="D32" s="31" t="s">
        <v>19</v>
      </c>
      <c r="E32" s="32" t="s">
        <v>20</v>
      </c>
      <c r="F32" s="32" t="s">
        <v>20</v>
      </c>
      <c r="G32" s="32" t="s">
        <v>20</v>
      </c>
      <c r="H32" s="32" t="s">
        <v>20</v>
      </c>
      <c r="I32" s="7">
        <f>SUM(J32:N32)</f>
        <v>53348930</v>
      </c>
      <c r="J32" s="7">
        <v>0</v>
      </c>
      <c r="K32" s="8">
        <v>4664123</v>
      </c>
      <c r="L32" s="8">
        <v>16228269</v>
      </c>
      <c r="M32" s="43">
        <v>16228269</v>
      </c>
      <c r="N32" s="54">
        <v>16228269</v>
      </c>
    </row>
    <row r="33" spans="1:14" s="23" customFormat="1" ht="92.25" customHeight="1">
      <c r="A33" s="32">
        <v>16</v>
      </c>
      <c r="B33" s="1" t="s">
        <v>76</v>
      </c>
      <c r="C33" s="31" t="s">
        <v>4</v>
      </c>
      <c r="D33" s="31" t="s">
        <v>19</v>
      </c>
      <c r="E33" s="31" t="s">
        <v>20</v>
      </c>
      <c r="F33" s="31" t="s">
        <v>20</v>
      </c>
      <c r="G33" s="31" t="s">
        <v>20</v>
      </c>
      <c r="H33" s="31" t="s">
        <v>20</v>
      </c>
      <c r="I33" s="8">
        <f aca="true" t="shared" si="6" ref="I33:N33">I38</f>
        <v>318041483.86</v>
      </c>
      <c r="J33" s="12">
        <f t="shared" si="6"/>
        <v>17717094.46</v>
      </c>
      <c r="K33" s="12">
        <f t="shared" si="6"/>
        <v>113279049.39999999</v>
      </c>
      <c r="L33" s="12">
        <f t="shared" si="6"/>
        <v>19405000</v>
      </c>
      <c r="M33" s="42">
        <f t="shared" si="6"/>
        <v>100640340</v>
      </c>
      <c r="N33" s="53">
        <f t="shared" si="6"/>
        <v>67000000</v>
      </c>
    </row>
    <row r="34" spans="1:14" s="23" customFormat="1" ht="92.25" customHeight="1">
      <c r="A34" s="32">
        <v>17</v>
      </c>
      <c r="B34" s="33" t="s">
        <v>77</v>
      </c>
      <c r="C34" s="31" t="s">
        <v>4</v>
      </c>
      <c r="D34" s="31" t="s">
        <v>19</v>
      </c>
      <c r="E34" s="31" t="s">
        <v>20</v>
      </c>
      <c r="F34" s="31" t="s">
        <v>20</v>
      </c>
      <c r="G34" s="31" t="s">
        <v>20</v>
      </c>
      <c r="H34" s="31" t="s">
        <v>20</v>
      </c>
      <c r="I34" s="8">
        <f aca="true" t="shared" si="7" ref="I34:N34">I52</f>
        <v>36535073.08</v>
      </c>
      <c r="J34" s="12">
        <f t="shared" si="7"/>
        <v>36535073.08</v>
      </c>
      <c r="K34" s="12">
        <f>K52</f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</row>
    <row r="35" spans="1:14" s="23" customFormat="1" ht="66.75" customHeight="1">
      <c r="A35" s="81">
        <v>18</v>
      </c>
      <c r="B35" s="82" t="s">
        <v>91</v>
      </c>
      <c r="C35" s="83" t="s">
        <v>4</v>
      </c>
      <c r="D35" s="83" t="s">
        <v>19</v>
      </c>
      <c r="E35" s="83" t="s">
        <v>20</v>
      </c>
      <c r="F35" s="83" t="s">
        <v>20</v>
      </c>
      <c r="G35" s="83" t="s">
        <v>20</v>
      </c>
      <c r="H35" s="83" t="s">
        <v>20</v>
      </c>
      <c r="I35" s="8">
        <f aca="true" t="shared" si="8" ref="I35:N35">I60</f>
        <v>557724519</v>
      </c>
      <c r="J35" s="8">
        <f t="shared" si="8"/>
        <v>0</v>
      </c>
      <c r="K35" s="12">
        <f t="shared" si="8"/>
        <v>11723283</v>
      </c>
      <c r="L35" s="12">
        <f t="shared" si="8"/>
        <v>184983207</v>
      </c>
      <c r="M35" s="12">
        <f t="shared" si="8"/>
        <v>296039878</v>
      </c>
      <c r="N35" s="12">
        <f t="shared" si="8"/>
        <v>64978151</v>
      </c>
    </row>
    <row r="36" spans="1:14" ht="92.25" customHeight="1">
      <c r="A36" s="32">
        <v>19</v>
      </c>
      <c r="B36" s="33" t="s">
        <v>92</v>
      </c>
      <c r="C36" s="31" t="s">
        <v>7</v>
      </c>
      <c r="D36" s="31" t="s">
        <v>19</v>
      </c>
      <c r="E36" s="31" t="s">
        <v>20</v>
      </c>
      <c r="F36" s="31" t="s">
        <v>20</v>
      </c>
      <c r="G36" s="31" t="s">
        <v>20</v>
      </c>
      <c r="H36" s="31" t="s">
        <v>20</v>
      </c>
      <c r="I36" s="8">
        <f aca="true" t="shared" si="9" ref="I36:N36">I76+I87</f>
        <v>54759492.7</v>
      </c>
      <c r="J36" s="13">
        <f t="shared" si="9"/>
        <v>11330492.7</v>
      </c>
      <c r="K36" s="13">
        <f t="shared" si="9"/>
        <v>10621000</v>
      </c>
      <c r="L36" s="13">
        <f t="shared" si="9"/>
        <v>10936000</v>
      </c>
      <c r="M36" s="45">
        <f t="shared" si="9"/>
        <v>10936000</v>
      </c>
      <c r="N36" s="56">
        <f t="shared" si="9"/>
        <v>10936000</v>
      </c>
    </row>
    <row r="37" spans="1:14" s="23" customFormat="1" ht="41.25" customHeight="1">
      <c r="A37" s="32">
        <v>20</v>
      </c>
      <c r="B37" s="107" t="s">
        <v>65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4" s="23" customFormat="1" ht="92.25" customHeight="1">
      <c r="A38" s="32">
        <v>21</v>
      </c>
      <c r="B38" s="33" t="s">
        <v>47</v>
      </c>
      <c r="C38" s="31" t="s">
        <v>4</v>
      </c>
      <c r="D38" s="31" t="s">
        <v>19</v>
      </c>
      <c r="E38" s="31" t="s">
        <v>20</v>
      </c>
      <c r="F38" s="31" t="s">
        <v>20</v>
      </c>
      <c r="G38" s="31" t="s">
        <v>20</v>
      </c>
      <c r="H38" s="31" t="s">
        <v>20</v>
      </c>
      <c r="I38" s="8">
        <f aca="true" t="shared" si="10" ref="I38:N38">I39</f>
        <v>318041483.86</v>
      </c>
      <c r="J38" s="8">
        <f t="shared" si="10"/>
        <v>17717094.46</v>
      </c>
      <c r="K38" s="8">
        <f t="shared" si="10"/>
        <v>113279049.39999999</v>
      </c>
      <c r="L38" s="8">
        <f t="shared" si="10"/>
        <v>19405000</v>
      </c>
      <c r="M38" s="43">
        <f t="shared" si="10"/>
        <v>100640340</v>
      </c>
      <c r="N38" s="54">
        <f t="shared" si="10"/>
        <v>67000000</v>
      </c>
    </row>
    <row r="39" spans="1:14" s="23" customFormat="1" ht="92.25" customHeight="1">
      <c r="A39" s="32">
        <v>22</v>
      </c>
      <c r="B39" s="33" t="s">
        <v>48</v>
      </c>
      <c r="C39" s="31" t="s">
        <v>4</v>
      </c>
      <c r="D39" s="31" t="s">
        <v>19</v>
      </c>
      <c r="E39" s="31" t="s">
        <v>20</v>
      </c>
      <c r="F39" s="31" t="s">
        <v>20</v>
      </c>
      <c r="G39" s="31" t="s">
        <v>20</v>
      </c>
      <c r="H39" s="31" t="s">
        <v>20</v>
      </c>
      <c r="I39" s="8">
        <f aca="true" t="shared" si="11" ref="I39:N39">SUM(I40:I49)</f>
        <v>318041483.86</v>
      </c>
      <c r="J39" s="8">
        <f t="shared" si="11"/>
        <v>17717094.46</v>
      </c>
      <c r="K39" s="8">
        <f t="shared" si="11"/>
        <v>113279049.39999999</v>
      </c>
      <c r="L39" s="8">
        <f t="shared" si="11"/>
        <v>19405000</v>
      </c>
      <c r="M39" s="43">
        <f t="shared" si="11"/>
        <v>100640340</v>
      </c>
      <c r="N39" s="54">
        <f t="shared" si="11"/>
        <v>67000000</v>
      </c>
    </row>
    <row r="40" spans="1:14" s="23" customFormat="1" ht="75">
      <c r="A40" s="32">
        <v>23</v>
      </c>
      <c r="B40" s="33" t="s">
        <v>8</v>
      </c>
      <c r="C40" s="31" t="s">
        <v>4</v>
      </c>
      <c r="D40" s="31" t="s">
        <v>19</v>
      </c>
      <c r="E40" s="31" t="s">
        <v>20</v>
      </c>
      <c r="F40" s="31" t="s">
        <v>20</v>
      </c>
      <c r="G40" s="31" t="s">
        <v>20</v>
      </c>
      <c r="H40" s="31" t="s">
        <v>20</v>
      </c>
      <c r="I40" s="8">
        <f aca="true" t="shared" si="12" ref="I40:I46">SUM(J40:N40)</f>
        <v>9279004.02</v>
      </c>
      <c r="J40" s="10">
        <v>1279004.02</v>
      </c>
      <c r="K40" s="10">
        <v>1000000</v>
      </c>
      <c r="L40" s="10">
        <v>1000000</v>
      </c>
      <c r="M40" s="46">
        <v>1000000</v>
      </c>
      <c r="N40" s="57">
        <v>5000000</v>
      </c>
    </row>
    <row r="41" spans="1:14" s="23" customFormat="1" ht="75">
      <c r="A41" s="32">
        <v>24</v>
      </c>
      <c r="B41" s="33" t="s">
        <v>71</v>
      </c>
      <c r="C41" s="31" t="s">
        <v>4</v>
      </c>
      <c r="D41" s="31" t="s">
        <v>19</v>
      </c>
      <c r="E41" s="31" t="s">
        <v>20</v>
      </c>
      <c r="F41" s="31" t="s">
        <v>20</v>
      </c>
      <c r="G41" s="31" t="s">
        <v>20</v>
      </c>
      <c r="H41" s="31" t="s">
        <v>20</v>
      </c>
      <c r="I41" s="8">
        <f t="shared" si="12"/>
        <v>32281693.41</v>
      </c>
      <c r="J41" s="25">
        <v>0</v>
      </c>
      <c r="K41" s="10">
        <f>4030030+32004711.35-3753047.94</f>
        <v>32281693.41</v>
      </c>
      <c r="L41" s="10">
        <f>26030030-26030030</f>
        <v>0</v>
      </c>
      <c r="M41" s="46">
        <v>0</v>
      </c>
      <c r="N41" s="57">
        <v>0</v>
      </c>
    </row>
    <row r="42" spans="1:14" s="23" customFormat="1" ht="75">
      <c r="A42" s="32">
        <v>25</v>
      </c>
      <c r="B42" s="33" t="s">
        <v>49</v>
      </c>
      <c r="C42" s="31" t="s">
        <v>4</v>
      </c>
      <c r="D42" s="31" t="s">
        <v>19</v>
      </c>
      <c r="E42" s="31" t="s">
        <v>20</v>
      </c>
      <c r="F42" s="31" t="s">
        <v>20</v>
      </c>
      <c r="G42" s="31" t="s">
        <v>20</v>
      </c>
      <c r="H42" s="31" t="s">
        <v>20</v>
      </c>
      <c r="I42" s="8">
        <f t="shared" si="12"/>
        <v>297597.10000000003</v>
      </c>
      <c r="J42" s="10">
        <v>297597.10000000003</v>
      </c>
      <c r="K42" s="10">
        <v>0</v>
      </c>
      <c r="L42" s="10">
        <v>0</v>
      </c>
      <c r="M42" s="46">
        <v>0</v>
      </c>
      <c r="N42" s="57">
        <v>0</v>
      </c>
    </row>
    <row r="43" spans="1:14" s="23" customFormat="1" ht="75">
      <c r="A43" s="32">
        <v>26</v>
      </c>
      <c r="B43" s="33" t="s">
        <v>58</v>
      </c>
      <c r="C43" s="31" t="s">
        <v>4</v>
      </c>
      <c r="D43" s="31" t="s">
        <v>19</v>
      </c>
      <c r="E43" s="31" t="s">
        <v>20</v>
      </c>
      <c r="F43" s="31" t="s">
        <v>20</v>
      </c>
      <c r="G43" s="31" t="s">
        <v>20</v>
      </c>
      <c r="H43" s="31" t="s">
        <v>20</v>
      </c>
      <c r="I43" s="8">
        <f t="shared" si="12"/>
        <v>38709782.6</v>
      </c>
      <c r="J43" s="10">
        <v>0</v>
      </c>
      <c r="K43" s="10">
        <v>38709782.6</v>
      </c>
      <c r="L43" s="10">
        <f>63745574.05-63745574.05</f>
        <v>0</v>
      </c>
      <c r="M43" s="46">
        <v>0</v>
      </c>
      <c r="N43" s="57">
        <v>0</v>
      </c>
    </row>
    <row r="44" spans="1:14" s="23" customFormat="1" ht="92.25" customHeight="1">
      <c r="A44" s="32">
        <v>27</v>
      </c>
      <c r="B44" s="33" t="s">
        <v>59</v>
      </c>
      <c r="C44" s="31" t="s">
        <v>4</v>
      </c>
      <c r="D44" s="31" t="s">
        <v>19</v>
      </c>
      <c r="E44" s="31" t="s">
        <v>20</v>
      </c>
      <c r="F44" s="31" t="s">
        <v>20</v>
      </c>
      <c r="G44" s="31" t="s">
        <v>20</v>
      </c>
      <c r="H44" s="31" t="s">
        <v>20</v>
      </c>
      <c r="I44" s="8">
        <f t="shared" si="12"/>
        <v>665337</v>
      </c>
      <c r="J44" s="10">
        <v>665337</v>
      </c>
      <c r="K44" s="10">
        <v>0</v>
      </c>
      <c r="L44" s="10">
        <v>0</v>
      </c>
      <c r="M44" s="46">
        <v>0</v>
      </c>
      <c r="N44" s="57">
        <v>0</v>
      </c>
    </row>
    <row r="45" spans="1:14" s="23" customFormat="1" ht="104.25" customHeight="1">
      <c r="A45" s="32">
        <v>28</v>
      </c>
      <c r="B45" s="33" t="s">
        <v>9</v>
      </c>
      <c r="C45" s="31" t="s">
        <v>4</v>
      </c>
      <c r="D45" s="31" t="s">
        <v>19</v>
      </c>
      <c r="E45" s="31" t="s">
        <v>20</v>
      </c>
      <c r="F45" s="31" t="s">
        <v>20</v>
      </c>
      <c r="G45" s="31" t="s">
        <v>20</v>
      </c>
      <c r="H45" s="31" t="s">
        <v>20</v>
      </c>
      <c r="I45" s="8">
        <f t="shared" si="12"/>
        <v>14985741.100000001</v>
      </c>
      <c r="J45" s="10">
        <v>11662594.72</v>
      </c>
      <c r="K45" s="10">
        <v>3323146.38</v>
      </c>
      <c r="L45" s="10">
        <v>0</v>
      </c>
      <c r="M45" s="46">
        <v>0</v>
      </c>
      <c r="N45" s="55">
        <v>0</v>
      </c>
    </row>
    <row r="46" spans="1:14" s="23" customFormat="1" ht="92.25" customHeight="1">
      <c r="A46" s="32">
        <v>29</v>
      </c>
      <c r="B46" s="33" t="s">
        <v>38</v>
      </c>
      <c r="C46" s="31" t="s">
        <v>4</v>
      </c>
      <c r="D46" s="31" t="s">
        <v>19</v>
      </c>
      <c r="E46" s="31" t="s">
        <v>20</v>
      </c>
      <c r="F46" s="31" t="s">
        <v>20</v>
      </c>
      <c r="G46" s="31" t="s">
        <v>20</v>
      </c>
      <c r="H46" s="31" t="s">
        <v>20</v>
      </c>
      <c r="I46" s="8">
        <f t="shared" si="12"/>
        <v>15120630</v>
      </c>
      <c r="J46" s="10">
        <v>0</v>
      </c>
      <c r="K46" s="10">
        <v>15120630</v>
      </c>
      <c r="L46" s="10">
        <f>13000000-13000000</f>
        <v>0</v>
      </c>
      <c r="M46" s="46">
        <v>0</v>
      </c>
      <c r="N46" s="55">
        <v>0</v>
      </c>
    </row>
    <row r="47" spans="1:14" s="23" customFormat="1" ht="92.25" customHeight="1">
      <c r="A47" s="32">
        <v>30</v>
      </c>
      <c r="B47" s="33" t="s">
        <v>36</v>
      </c>
      <c r="C47" s="31" t="s">
        <v>4</v>
      </c>
      <c r="D47" s="31" t="s">
        <v>19</v>
      </c>
      <c r="E47" s="31" t="s">
        <v>20</v>
      </c>
      <c r="F47" s="31" t="s">
        <v>20</v>
      </c>
      <c r="G47" s="31" t="s">
        <v>20</v>
      </c>
      <c r="H47" s="31" t="s">
        <v>20</v>
      </c>
      <c r="I47" s="8">
        <f>SUM(J47:N47)</f>
        <v>105637688.59</v>
      </c>
      <c r="J47" s="10">
        <v>2849484.1300000004</v>
      </c>
      <c r="K47" s="10">
        <v>19147864.46</v>
      </c>
      <c r="L47" s="10">
        <v>5000000</v>
      </c>
      <c r="M47" s="46">
        <v>48640340</v>
      </c>
      <c r="N47" s="55">
        <v>30000000</v>
      </c>
    </row>
    <row r="48" spans="1:14" s="23" customFormat="1" ht="92.25" customHeight="1">
      <c r="A48" s="32">
        <v>31</v>
      </c>
      <c r="B48" s="33" t="s">
        <v>37</v>
      </c>
      <c r="C48" s="31" t="s">
        <v>4</v>
      </c>
      <c r="D48" s="31" t="s">
        <v>19</v>
      </c>
      <c r="E48" s="31" t="s">
        <v>20</v>
      </c>
      <c r="F48" s="31" t="s">
        <v>20</v>
      </c>
      <c r="G48" s="31" t="s">
        <v>20</v>
      </c>
      <c r="H48" s="31" t="s">
        <v>20</v>
      </c>
      <c r="I48" s="8">
        <f>SUM(J48:N48)</f>
        <v>5963077.49</v>
      </c>
      <c r="J48" s="10">
        <v>963077.49</v>
      </c>
      <c r="K48" s="10">
        <v>1000000</v>
      </c>
      <c r="L48" s="10">
        <v>1000000</v>
      </c>
      <c r="M48" s="46">
        <v>1000000</v>
      </c>
      <c r="N48" s="57">
        <v>2000000</v>
      </c>
    </row>
    <row r="49" spans="1:14" s="23" customFormat="1" ht="92.25" customHeight="1">
      <c r="A49" s="32">
        <v>32</v>
      </c>
      <c r="B49" s="33" t="s">
        <v>39</v>
      </c>
      <c r="C49" s="31" t="s">
        <v>4</v>
      </c>
      <c r="D49" s="31" t="s">
        <v>19</v>
      </c>
      <c r="E49" s="31"/>
      <c r="F49" s="31"/>
      <c r="G49" s="31"/>
      <c r="H49" s="31"/>
      <c r="I49" s="8">
        <f>SUM(J49:N49)</f>
        <v>95100932.55</v>
      </c>
      <c r="J49" s="10">
        <v>0</v>
      </c>
      <c r="K49" s="10">
        <v>2695932.55</v>
      </c>
      <c r="L49" s="10">
        <v>12405000</v>
      </c>
      <c r="M49" s="46">
        <v>50000000</v>
      </c>
      <c r="N49" s="55">
        <v>30000000</v>
      </c>
    </row>
    <row r="50" spans="1:14" s="23" customFormat="1" ht="45.75" customHeight="1">
      <c r="A50" s="32">
        <v>33</v>
      </c>
      <c r="B50" s="33" t="s">
        <v>70</v>
      </c>
      <c r="C50" s="31"/>
      <c r="D50" s="31" t="s">
        <v>19</v>
      </c>
      <c r="E50" s="31"/>
      <c r="F50" s="31"/>
      <c r="G50" s="31"/>
      <c r="H50" s="31"/>
      <c r="I50" s="8">
        <f aca="true" t="shared" si="13" ref="I50:N50">I38</f>
        <v>318041483.86</v>
      </c>
      <c r="J50" s="8">
        <f t="shared" si="13"/>
        <v>17717094.46</v>
      </c>
      <c r="K50" s="8">
        <f t="shared" si="13"/>
        <v>113279049.39999999</v>
      </c>
      <c r="L50" s="8">
        <f t="shared" si="13"/>
        <v>19405000</v>
      </c>
      <c r="M50" s="43">
        <f t="shared" si="13"/>
        <v>100640340</v>
      </c>
      <c r="N50" s="54">
        <f t="shared" si="13"/>
        <v>67000000</v>
      </c>
    </row>
    <row r="51" spans="1:14" s="23" customFormat="1" ht="41.25" customHeight="1">
      <c r="A51" s="31">
        <v>34</v>
      </c>
      <c r="B51" s="110" t="s">
        <v>60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09"/>
    </row>
    <row r="52" spans="1:14" s="23" customFormat="1" ht="75">
      <c r="A52" s="32">
        <v>35</v>
      </c>
      <c r="B52" s="33" t="s">
        <v>57</v>
      </c>
      <c r="C52" s="31" t="s">
        <v>4</v>
      </c>
      <c r="D52" s="31" t="s">
        <v>19</v>
      </c>
      <c r="E52" s="31" t="s">
        <v>20</v>
      </c>
      <c r="F52" s="31" t="s">
        <v>20</v>
      </c>
      <c r="G52" s="31" t="s">
        <v>20</v>
      </c>
      <c r="H52" s="31" t="s">
        <v>20</v>
      </c>
      <c r="I52" s="8">
        <f aca="true" t="shared" si="14" ref="I52:N52">I53+I56</f>
        <v>36535073.08</v>
      </c>
      <c r="J52" s="8">
        <f>J53+J56</f>
        <v>36535073.08</v>
      </c>
      <c r="K52" s="8">
        <f t="shared" si="14"/>
        <v>0</v>
      </c>
      <c r="L52" s="43">
        <f t="shared" si="14"/>
        <v>0</v>
      </c>
      <c r="M52" s="54">
        <f t="shared" si="14"/>
        <v>0</v>
      </c>
      <c r="N52" s="54">
        <f t="shared" si="14"/>
        <v>0</v>
      </c>
    </row>
    <row r="53" spans="1:14" s="23" customFormat="1" ht="92.25" customHeight="1">
      <c r="A53" s="32">
        <v>36</v>
      </c>
      <c r="B53" s="33" t="s">
        <v>50</v>
      </c>
      <c r="C53" s="31" t="s">
        <v>4</v>
      </c>
      <c r="D53" s="31" t="s">
        <v>19</v>
      </c>
      <c r="E53" s="31" t="s">
        <v>20</v>
      </c>
      <c r="F53" s="31" t="s">
        <v>20</v>
      </c>
      <c r="G53" s="31" t="s">
        <v>20</v>
      </c>
      <c r="H53" s="31" t="s">
        <v>20</v>
      </c>
      <c r="I53" s="8">
        <f>SUM(J53:N53)</f>
        <v>32143558.099999998</v>
      </c>
      <c r="J53" s="10">
        <f>SUM(J54:J55)</f>
        <v>32143558.099999998</v>
      </c>
      <c r="K53" s="10">
        <f>SUM(K54:K55)</f>
        <v>0</v>
      </c>
      <c r="L53" s="46">
        <f>SUM(L54:L55)</f>
        <v>0</v>
      </c>
      <c r="M53" s="57">
        <f>SUM(M54:M55)</f>
        <v>0</v>
      </c>
      <c r="N53" s="57">
        <f>SUM(N54:N55)</f>
        <v>0</v>
      </c>
    </row>
    <row r="54" spans="1:14" s="23" customFormat="1" ht="92.25" customHeight="1">
      <c r="A54" s="32">
        <v>37</v>
      </c>
      <c r="B54" s="33" t="s">
        <v>51</v>
      </c>
      <c r="C54" s="31" t="s">
        <v>4</v>
      </c>
      <c r="D54" s="31" t="s">
        <v>19</v>
      </c>
      <c r="E54" s="31" t="s">
        <v>20</v>
      </c>
      <c r="F54" s="31" t="s">
        <v>20</v>
      </c>
      <c r="G54" s="31" t="s">
        <v>20</v>
      </c>
      <c r="H54" s="31" t="s">
        <v>20</v>
      </c>
      <c r="I54" s="8">
        <f>SUM(J54:N54)</f>
        <v>31943260.63</v>
      </c>
      <c r="J54" s="10">
        <v>31943260.63</v>
      </c>
      <c r="K54" s="10">
        <v>0</v>
      </c>
      <c r="L54" s="10">
        <v>0</v>
      </c>
      <c r="M54" s="58">
        <v>0</v>
      </c>
      <c r="N54" s="59">
        <v>0</v>
      </c>
    </row>
    <row r="55" spans="1:14" s="23" customFormat="1" ht="92.25" customHeight="1">
      <c r="A55" s="32">
        <v>38</v>
      </c>
      <c r="B55" s="33" t="s">
        <v>61</v>
      </c>
      <c r="C55" s="31" t="s">
        <v>4</v>
      </c>
      <c r="D55" s="31" t="s">
        <v>19</v>
      </c>
      <c r="E55" s="31" t="s">
        <v>20</v>
      </c>
      <c r="F55" s="31" t="s">
        <v>20</v>
      </c>
      <c r="G55" s="31" t="s">
        <v>20</v>
      </c>
      <c r="H55" s="31" t="s">
        <v>20</v>
      </c>
      <c r="I55" s="8">
        <f>SUM(J55:N55)</f>
        <v>200297.46999999997</v>
      </c>
      <c r="J55" s="10">
        <v>200297.46999999997</v>
      </c>
      <c r="K55" s="10">
        <v>0</v>
      </c>
      <c r="L55" s="10">
        <v>0</v>
      </c>
      <c r="M55" s="60">
        <v>0</v>
      </c>
      <c r="N55" s="61">
        <v>0</v>
      </c>
    </row>
    <row r="56" spans="1:14" s="23" customFormat="1" ht="92.25" customHeight="1">
      <c r="A56" s="32">
        <v>39</v>
      </c>
      <c r="B56" s="33" t="s">
        <v>52</v>
      </c>
      <c r="C56" s="31" t="s">
        <v>4</v>
      </c>
      <c r="D56" s="31" t="s">
        <v>19</v>
      </c>
      <c r="E56" s="31" t="s">
        <v>20</v>
      </c>
      <c r="F56" s="31" t="s">
        <v>20</v>
      </c>
      <c r="G56" s="31" t="s">
        <v>20</v>
      </c>
      <c r="H56" s="31" t="s">
        <v>20</v>
      </c>
      <c r="I56" s="8">
        <f>SUM(J56:N56)</f>
        <v>4391514.98</v>
      </c>
      <c r="J56" s="7">
        <f>J57</f>
        <v>4391514.98</v>
      </c>
      <c r="K56" s="7">
        <f>K57</f>
        <v>0</v>
      </c>
      <c r="L56" s="40">
        <f>L57</f>
        <v>0</v>
      </c>
      <c r="M56" s="51">
        <f>M57</f>
        <v>0</v>
      </c>
      <c r="N56" s="51">
        <f>N57</f>
        <v>0</v>
      </c>
    </row>
    <row r="57" spans="1:14" s="23" customFormat="1" ht="92.25" customHeight="1">
      <c r="A57" s="32">
        <v>40</v>
      </c>
      <c r="B57" s="33" t="s">
        <v>53</v>
      </c>
      <c r="C57" s="31" t="s">
        <v>4</v>
      </c>
      <c r="D57" s="31" t="s">
        <v>19</v>
      </c>
      <c r="E57" s="31" t="s">
        <v>20</v>
      </c>
      <c r="F57" s="31" t="s">
        <v>20</v>
      </c>
      <c r="G57" s="31" t="s">
        <v>20</v>
      </c>
      <c r="H57" s="31" t="s">
        <v>20</v>
      </c>
      <c r="I57" s="8">
        <f>SUM(J57:N57)</f>
        <v>4391514.98</v>
      </c>
      <c r="J57" s="10">
        <v>4391514.98</v>
      </c>
      <c r="K57" s="5">
        <v>0</v>
      </c>
      <c r="L57" s="5">
        <v>0</v>
      </c>
      <c r="M57" s="58">
        <v>0</v>
      </c>
      <c r="N57" s="59">
        <v>0</v>
      </c>
    </row>
    <row r="58" spans="1:14" s="23" customFormat="1" ht="41.25" customHeight="1">
      <c r="A58" s="32">
        <v>41</v>
      </c>
      <c r="B58" s="33" t="s">
        <v>22</v>
      </c>
      <c r="C58" s="31"/>
      <c r="D58" s="31"/>
      <c r="E58" s="31"/>
      <c r="F58" s="31"/>
      <c r="G58" s="31"/>
      <c r="H58" s="31"/>
      <c r="I58" s="8">
        <f aca="true" t="shared" si="15" ref="I58:N58">I52</f>
        <v>36535073.08</v>
      </c>
      <c r="J58" s="8">
        <f t="shared" si="15"/>
        <v>36535073.08</v>
      </c>
      <c r="K58" s="8">
        <f t="shared" si="15"/>
        <v>0</v>
      </c>
      <c r="L58" s="8">
        <f t="shared" si="15"/>
        <v>0</v>
      </c>
      <c r="M58" s="43">
        <f t="shared" si="15"/>
        <v>0</v>
      </c>
      <c r="N58" s="54">
        <f t="shared" si="15"/>
        <v>0</v>
      </c>
    </row>
    <row r="59" spans="1:14" s="23" customFormat="1" ht="41.25" customHeight="1">
      <c r="A59" s="31">
        <v>42</v>
      </c>
      <c r="B59" s="110" t="s">
        <v>80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09"/>
    </row>
    <row r="60" spans="1:14" s="23" customFormat="1" ht="75">
      <c r="A60" s="32">
        <v>43</v>
      </c>
      <c r="B60" s="33" t="s">
        <v>83</v>
      </c>
      <c r="C60" s="31" t="s">
        <v>4</v>
      </c>
      <c r="D60" s="31" t="s">
        <v>19</v>
      </c>
      <c r="E60" s="31" t="s">
        <v>20</v>
      </c>
      <c r="F60" s="31" t="s">
        <v>20</v>
      </c>
      <c r="G60" s="31" t="s">
        <v>20</v>
      </c>
      <c r="H60" s="31" t="s">
        <v>20</v>
      </c>
      <c r="I60" s="8">
        <f>I61+I63+I67+I72+I65</f>
        <v>557724519</v>
      </c>
      <c r="J60" s="8">
        <f>J61+J63</f>
        <v>0</v>
      </c>
      <c r="K60" s="8">
        <f>K61+K63</f>
        <v>11723283</v>
      </c>
      <c r="L60" s="8">
        <f>L61+L63+L65+L72+L67</f>
        <v>184983207</v>
      </c>
      <c r="M60" s="8">
        <f>M61+M63+M65+M72+M67</f>
        <v>296039878</v>
      </c>
      <c r="N60" s="8">
        <f>N61+N63+N65+N72+N67</f>
        <v>64978151</v>
      </c>
    </row>
    <row r="61" spans="1:14" s="23" customFormat="1" ht="75">
      <c r="A61" s="32">
        <v>44</v>
      </c>
      <c r="B61" s="33" t="s">
        <v>50</v>
      </c>
      <c r="C61" s="31" t="s">
        <v>4</v>
      </c>
      <c r="D61" s="31" t="s">
        <v>19</v>
      </c>
      <c r="E61" s="31" t="s">
        <v>20</v>
      </c>
      <c r="F61" s="31" t="s">
        <v>20</v>
      </c>
      <c r="G61" s="31" t="s">
        <v>20</v>
      </c>
      <c r="H61" s="31" t="s">
        <v>20</v>
      </c>
      <c r="I61" s="8">
        <f aca="true" t="shared" si="16" ref="I61:N61">SUM(I62:I62)</f>
        <v>9723283.1</v>
      </c>
      <c r="J61" s="10">
        <f t="shared" si="16"/>
        <v>0</v>
      </c>
      <c r="K61" s="10">
        <f t="shared" si="16"/>
        <v>9723283.1</v>
      </c>
      <c r="L61" s="10">
        <f t="shared" si="16"/>
        <v>0</v>
      </c>
      <c r="M61" s="46">
        <f t="shared" si="16"/>
        <v>0</v>
      </c>
      <c r="N61" s="57">
        <f t="shared" si="16"/>
        <v>0</v>
      </c>
    </row>
    <row r="62" spans="1:14" s="23" customFormat="1" ht="75">
      <c r="A62" s="32">
        <v>45</v>
      </c>
      <c r="B62" s="33" t="s">
        <v>51</v>
      </c>
      <c r="C62" s="31" t="s">
        <v>4</v>
      </c>
      <c r="D62" s="31" t="s">
        <v>19</v>
      </c>
      <c r="E62" s="31" t="s">
        <v>20</v>
      </c>
      <c r="F62" s="31" t="s">
        <v>20</v>
      </c>
      <c r="G62" s="31" t="s">
        <v>20</v>
      </c>
      <c r="H62" s="31" t="s">
        <v>20</v>
      </c>
      <c r="I62" s="8">
        <f>SUM(J62:M62)</f>
        <v>9723283.1</v>
      </c>
      <c r="J62" s="10">
        <v>0</v>
      </c>
      <c r="K62" s="10">
        <f>9723283+0.1</f>
        <v>9723283.1</v>
      </c>
      <c r="L62" s="10">
        <v>0</v>
      </c>
      <c r="M62" s="46">
        <v>0</v>
      </c>
      <c r="N62" s="57">
        <v>0</v>
      </c>
    </row>
    <row r="63" spans="1:14" s="23" customFormat="1" ht="75">
      <c r="A63" s="32">
        <v>46</v>
      </c>
      <c r="B63" s="86" t="s">
        <v>52</v>
      </c>
      <c r="C63" s="72" t="s">
        <v>4</v>
      </c>
      <c r="D63" s="72" t="s">
        <v>19</v>
      </c>
      <c r="E63" s="72" t="s">
        <v>20</v>
      </c>
      <c r="F63" s="72" t="s">
        <v>20</v>
      </c>
      <c r="G63" s="72" t="s">
        <v>20</v>
      </c>
      <c r="H63" s="72" t="s">
        <v>20</v>
      </c>
      <c r="I63" s="89">
        <f aca="true" t="shared" si="17" ref="I63:N63">I64</f>
        <v>12999999.9</v>
      </c>
      <c r="J63" s="89">
        <f t="shared" si="17"/>
        <v>0</v>
      </c>
      <c r="K63" s="89">
        <f t="shared" si="17"/>
        <v>1999999.9</v>
      </c>
      <c r="L63" s="89">
        <f t="shared" si="17"/>
        <v>1000000</v>
      </c>
      <c r="M63" s="62">
        <f t="shared" si="17"/>
        <v>10000000</v>
      </c>
      <c r="N63" s="63">
        <f t="shared" si="17"/>
        <v>0</v>
      </c>
    </row>
    <row r="64" spans="1:14" s="23" customFormat="1" ht="75">
      <c r="A64" s="85">
        <v>47</v>
      </c>
      <c r="B64" s="87" t="s">
        <v>53</v>
      </c>
      <c r="C64" s="84" t="s">
        <v>4</v>
      </c>
      <c r="D64" s="84" t="s">
        <v>19</v>
      </c>
      <c r="E64" s="84" t="s">
        <v>20</v>
      </c>
      <c r="F64" s="84" t="s">
        <v>20</v>
      </c>
      <c r="G64" s="84" t="s">
        <v>20</v>
      </c>
      <c r="H64" s="84" t="s">
        <v>20</v>
      </c>
      <c r="I64" s="54">
        <f>SUM(J64:N64)</f>
        <v>12999999.9</v>
      </c>
      <c r="J64" s="57">
        <v>0</v>
      </c>
      <c r="K64" s="55">
        <f>2000000-0.1</f>
        <v>1999999.9</v>
      </c>
      <c r="L64" s="55">
        <v>1000000</v>
      </c>
      <c r="M64" s="57">
        <v>10000000</v>
      </c>
      <c r="N64" s="57">
        <v>0</v>
      </c>
    </row>
    <row r="65" spans="1:14" s="23" customFormat="1" ht="66" customHeight="1">
      <c r="A65" s="85">
        <v>48</v>
      </c>
      <c r="B65" s="86" t="s">
        <v>93</v>
      </c>
      <c r="C65" s="84" t="s">
        <v>4</v>
      </c>
      <c r="D65" s="84" t="s">
        <v>19</v>
      </c>
      <c r="E65" s="84" t="s">
        <v>20</v>
      </c>
      <c r="F65" s="84" t="s">
        <v>20</v>
      </c>
      <c r="G65" s="84" t="s">
        <v>20</v>
      </c>
      <c r="H65" s="84" t="s">
        <v>20</v>
      </c>
      <c r="I65" s="54">
        <f>SUM(J65:N65)</f>
        <v>1500000</v>
      </c>
      <c r="J65" s="54">
        <f>J66</f>
        <v>0</v>
      </c>
      <c r="K65" s="54">
        <f>K66</f>
        <v>0</v>
      </c>
      <c r="L65" s="54">
        <f>L66</f>
        <v>500000</v>
      </c>
      <c r="M65" s="54">
        <f>M66</f>
        <v>1000000</v>
      </c>
      <c r="N65" s="54">
        <f>N66</f>
        <v>0</v>
      </c>
    </row>
    <row r="66" spans="1:14" s="23" customFormat="1" ht="63" customHeight="1">
      <c r="A66" s="85">
        <v>49</v>
      </c>
      <c r="B66" s="88" t="s">
        <v>84</v>
      </c>
      <c r="C66" s="72" t="s">
        <v>4</v>
      </c>
      <c r="D66" s="84" t="s">
        <v>19</v>
      </c>
      <c r="E66" s="84" t="s">
        <v>20</v>
      </c>
      <c r="F66" s="84" t="s">
        <v>20</v>
      </c>
      <c r="G66" s="84" t="s">
        <v>20</v>
      </c>
      <c r="H66" s="84" t="s">
        <v>20</v>
      </c>
      <c r="I66" s="54">
        <f>SUM(J66:N66)</f>
        <v>1500000</v>
      </c>
      <c r="J66" s="57">
        <v>0</v>
      </c>
      <c r="K66" s="55">
        <v>0</v>
      </c>
      <c r="L66" s="55">
        <v>500000</v>
      </c>
      <c r="M66" s="57">
        <v>1000000</v>
      </c>
      <c r="N66" s="57">
        <v>0</v>
      </c>
    </row>
    <row r="67" spans="1:14" ht="64.5" customHeight="1">
      <c r="A67" s="80">
        <v>50</v>
      </c>
      <c r="B67" s="96" t="s">
        <v>85</v>
      </c>
      <c r="C67" s="65" t="s">
        <v>4</v>
      </c>
      <c r="D67" s="79" t="s">
        <v>79</v>
      </c>
      <c r="E67" s="68" t="s">
        <v>20</v>
      </c>
      <c r="F67" s="68" t="s">
        <v>20</v>
      </c>
      <c r="G67" s="68" t="s">
        <v>20</v>
      </c>
      <c r="H67" s="68" t="s">
        <v>20</v>
      </c>
      <c r="I67" s="90">
        <f aca="true" t="shared" si="18" ref="I67:I73">SUM(J67:N67)</f>
        <v>524501236</v>
      </c>
      <c r="J67" s="90">
        <f>SUM(J68:J71)</f>
        <v>0</v>
      </c>
      <c r="K67" s="90">
        <f>SUM(K68:K71)</f>
        <v>0</v>
      </c>
      <c r="L67" s="54">
        <f>SUM(L68:L71)</f>
        <v>174483207</v>
      </c>
      <c r="M67" s="54">
        <f>SUM(M68:M71)</f>
        <v>285039878</v>
      </c>
      <c r="N67" s="54">
        <f>SUM(N68:N71)</f>
        <v>64978151</v>
      </c>
    </row>
    <row r="68" spans="1:14" ht="65.25" customHeight="1">
      <c r="A68" s="80">
        <v>51</v>
      </c>
      <c r="B68" s="78" t="s">
        <v>86</v>
      </c>
      <c r="C68" s="65" t="s">
        <v>4</v>
      </c>
      <c r="D68" s="79" t="s">
        <v>79</v>
      </c>
      <c r="E68" s="68" t="s">
        <v>20</v>
      </c>
      <c r="F68" s="68" t="s">
        <v>20</v>
      </c>
      <c r="G68" s="68" t="s">
        <v>20</v>
      </c>
      <c r="H68" s="68" t="s">
        <v>20</v>
      </c>
      <c r="I68" s="90">
        <f t="shared" si="18"/>
        <v>166370916.95</v>
      </c>
      <c r="J68" s="91">
        <v>0</v>
      </c>
      <c r="K68" s="91">
        <v>0</v>
      </c>
      <c r="L68" s="57">
        <v>137370916.95</v>
      </c>
      <c r="M68" s="57">
        <v>29000000</v>
      </c>
      <c r="N68" s="57">
        <v>0</v>
      </c>
    </row>
    <row r="69" spans="1:14" ht="58.5" customHeight="1">
      <c r="A69" s="80">
        <v>52</v>
      </c>
      <c r="B69" s="73" t="s">
        <v>87</v>
      </c>
      <c r="C69" s="65" t="s">
        <v>4</v>
      </c>
      <c r="D69" s="79" t="s">
        <v>79</v>
      </c>
      <c r="E69" s="68" t="s">
        <v>20</v>
      </c>
      <c r="F69" s="68" t="s">
        <v>20</v>
      </c>
      <c r="G69" s="68" t="s">
        <v>20</v>
      </c>
      <c r="H69" s="68" t="s">
        <v>20</v>
      </c>
      <c r="I69" s="90">
        <f t="shared" si="18"/>
        <v>189000000</v>
      </c>
      <c r="J69" s="91">
        <v>0</v>
      </c>
      <c r="K69" s="91">
        <v>0</v>
      </c>
      <c r="L69" s="91">
        <v>10000000</v>
      </c>
      <c r="M69" s="91">
        <v>150000000</v>
      </c>
      <c r="N69" s="91">
        <v>29000000</v>
      </c>
    </row>
    <row r="70" spans="1:14" ht="60" customHeight="1">
      <c r="A70" s="80">
        <v>53</v>
      </c>
      <c r="B70" s="74" t="s">
        <v>94</v>
      </c>
      <c r="C70" s="83" t="s">
        <v>4</v>
      </c>
      <c r="D70" s="79" t="s">
        <v>79</v>
      </c>
      <c r="E70" s="68" t="s">
        <v>20</v>
      </c>
      <c r="F70" s="68" t="s">
        <v>20</v>
      </c>
      <c r="G70" s="68" t="s">
        <v>20</v>
      </c>
      <c r="H70" s="68" t="s">
        <v>20</v>
      </c>
      <c r="I70" s="90">
        <f t="shared" si="18"/>
        <v>106000000</v>
      </c>
      <c r="J70" s="91">
        <v>0</v>
      </c>
      <c r="K70" s="91">
        <v>0</v>
      </c>
      <c r="L70" s="91">
        <v>6000000</v>
      </c>
      <c r="M70" s="91">
        <v>100000000</v>
      </c>
      <c r="N70" s="91">
        <v>0</v>
      </c>
    </row>
    <row r="71" spans="1:14" ht="155.25" customHeight="1">
      <c r="A71" s="80">
        <v>54</v>
      </c>
      <c r="B71" s="75" t="s">
        <v>88</v>
      </c>
      <c r="C71" s="65" t="s">
        <v>4</v>
      </c>
      <c r="D71" s="79" t="s">
        <v>79</v>
      </c>
      <c r="E71" s="68" t="s">
        <v>20</v>
      </c>
      <c r="F71" s="68" t="s">
        <v>20</v>
      </c>
      <c r="G71" s="68" t="s">
        <v>20</v>
      </c>
      <c r="H71" s="68" t="s">
        <v>20</v>
      </c>
      <c r="I71" s="90">
        <f t="shared" si="18"/>
        <v>63130319.05</v>
      </c>
      <c r="J71" s="57">
        <v>0</v>
      </c>
      <c r="K71" s="57">
        <v>0</v>
      </c>
      <c r="L71" s="57">
        <v>21112290.05</v>
      </c>
      <c r="M71" s="91">
        <v>6039878</v>
      </c>
      <c r="N71" s="91">
        <v>35978151</v>
      </c>
    </row>
    <row r="72" spans="1:14" ht="64.5" customHeight="1">
      <c r="A72" s="67">
        <v>55</v>
      </c>
      <c r="B72" s="76" t="s">
        <v>89</v>
      </c>
      <c r="C72" s="65" t="s">
        <v>4</v>
      </c>
      <c r="D72" s="79" t="s">
        <v>79</v>
      </c>
      <c r="E72" s="68"/>
      <c r="F72" s="68"/>
      <c r="G72" s="68"/>
      <c r="H72" s="68"/>
      <c r="I72" s="90">
        <f aca="true" t="shared" si="19" ref="I72:N72">I73</f>
        <v>9000000</v>
      </c>
      <c r="J72" s="90">
        <f t="shared" si="19"/>
        <v>0</v>
      </c>
      <c r="K72" s="90">
        <f t="shared" si="19"/>
        <v>0</v>
      </c>
      <c r="L72" s="54">
        <f t="shared" si="19"/>
        <v>9000000</v>
      </c>
      <c r="M72" s="54">
        <f t="shared" si="19"/>
        <v>0</v>
      </c>
      <c r="N72" s="54">
        <f t="shared" si="19"/>
        <v>0</v>
      </c>
    </row>
    <row r="73" spans="1:14" ht="60.75" customHeight="1">
      <c r="A73" s="67">
        <v>56</v>
      </c>
      <c r="B73" s="77" t="s">
        <v>90</v>
      </c>
      <c r="C73" s="65" t="s">
        <v>4</v>
      </c>
      <c r="D73" s="79" t="s">
        <v>79</v>
      </c>
      <c r="E73" s="68"/>
      <c r="F73" s="68"/>
      <c r="G73" s="68"/>
      <c r="H73" s="68"/>
      <c r="I73" s="90">
        <f t="shared" si="18"/>
        <v>9000000</v>
      </c>
      <c r="J73" s="57">
        <v>0</v>
      </c>
      <c r="K73" s="57">
        <v>0</v>
      </c>
      <c r="L73" s="57">
        <v>9000000</v>
      </c>
      <c r="M73" s="91">
        <v>0</v>
      </c>
      <c r="N73" s="91">
        <v>0</v>
      </c>
    </row>
    <row r="74" spans="1:14" s="23" customFormat="1" ht="41.25" customHeight="1">
      <c r="A74" s="26">
        <v>57</v>
      </c>
      <c r="B74" s="71" t="s">
        <v>69</v>
      </c>
      <c r="C74" s="31"/>
      <c r="D74" s="49"/>
      <c r="E74" s="49"/>
      <c r="F74" s="49"/>
      <c r="G74" s="49"/>
      <c r="H74" s="49"/>
      <c r="I74" s="70">
        <f aca="true" t="shared" si="20" ref="I74:N74">I72+I67+I63+I61+I65</f>
        <v>557724519</v>
      </c>
      <c r="J74" s="70">
        <f t="shared" si="20"/>
        <v>0</v>
      </c>
      <c r="K74" s="70">
        <f t="shared" si="20"/>
        <v>11723283</v>
      </c>
      <c r="L74" s="70">
        <f t="shared" si="20"/>
        <v>184983207</v>
      </c>
      <c r="M74" s="70">
        <f t="shared" si="20"/>
        <v>296039878</v>
      </c>
      <c r="N74" s="70">
        <f t="shared" si="20"/>
        <v>64978151</v>
      </c>
    </row>
    <row r="75" spans="1:14" s="23" customFormat="1" ht="41.25" customHeight="1">
      <c r="A75" s="31">
        <v>58</v>
      </c>
      <c r="B75" s="110" t="s">
        <v>66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09"/>
    </row>
    <row r="76" spans="1:14" ht="92.25" customHeight="1">
      <c r="A76" s="32">
        <v>59</v>
      </c>
      <c r="B76" s="33" t="s">
        <v>54</v>
      </c>
      <c r="C76" s="31" t="s">
        <v>7</v>
      </c>
      <c r="D76" s="31" t="s">
        <v>19</v>
      </c>
      <c r="E76" s="31" t="s">
        <v>20</v>
      </c>
      <c r="F76" s="31" t="s">
        <v>20</v>
      </c>
      <c r="G76" s="31" t="s">
        <v>20</v>
      </c>
      <c r="H76" s="31" t="s">
        <v>20</v>
      </c>
      <c r="I76" s="7">
        <f aca="true" t="shared" si="21" ref="I76:N76">I77+I82</f>
        <v>32887492.7</v>
      </c>
      <c r="J76" s="7">
        <f t="shared" si="21"/>
        <v>11330492.7</v>
      </c>
      <c r="K76" s="7">
        <f t="shared" si="21"/>
        <v>10621000</v>
      </c>
      <c r="L76" s="7">
        <f t="shared" si="21"/>
        <v>10936000</v>
      </c>
      <c r="M76" s="40">
        <f t="shared" si="21"/>
        <v>0</v>
      </c>
      <c r="N76" s="51">
        <f t="shared" si="21"/>
        <v>0</v>
      </c>
    </row>
    <row r="77" spans="1:14" ht="92.25" customHeight="1">
      <c r="A77" s="26">
        <v>60</v>
      </c>
      <c r="B77" s="33" t="s">
        <v>55</v>
      </c>
      <c r="C77" s="31" t="s">
        <v>7</v>
      </c>
      <c r="D77" s="31" t="s">
        <v>19</v>
      </c>
      <c r="E77" s="31" t="s">
        <v>20</v>
      </c>
      <c r="F77" s="31" t="s">
        <v>20</v>
      </c>
      <c r="G77" s="31" t="s">
        <v>20</v>
      </c>
      <c r="H77" s="31" t="s">
        <v>20</v>
      </c>
      <c r="I77" s="7">
        <f aca="true" t="shared" si="22" ref="I77:N77">SUM(I78:I80)</f>
        <v>31652492.7</v>
      </c>
      <c r="J77" s="5">
        <f t="shared" si="22"/>
        <v>10630492.7</v>
      </c>
      <c r="K77" s="5">
        <f t="shared" si="22"/>
        <v>10486000</v>
      </c>
      <c r="L77" s="5">
        <f t="shared" si="22"/>
        <v>10536000</v>
      </c>
      <c r="M77" s="44">
        <f t="shared" si="22"/>
        <v>0</v>
      </c>
      <c r="N77" s="55">
        <f t="shared" si="22"/>
        <v>0</v>
      </c>
    </row>
    <row r="78" spans="1:14" ht="92.25" customHeight="1">
      <c r="A78" s="32">
        <v>61</v>
      </c>
      <c r="B78" s="33" t="s">
        <v>62</v>
      </c>
      <c r="C78" s="31" t="s">
        <v>7</v>
      </c>
      <c r="D78" s="31" t="s">
        <v>23</v>
      </c>
      <c r="E78" s="31" t="s">
        <v>20</v>
      </c>
      <c r="F78" s="31" t="s">
        <v>20</v>
      </c>
      <c r="G78" s="31" t="s">
        <v>20</v>
      </c>
      <c r="H78" s="31" t="s">
        <v>20</v>
      </c>
      <c r="I78" s="7">
        <f>SUM(J78:M78)</f>
        <v>3293668.06</v>
      </c>
      <c r="J78" s="10">
        <v>1000000</v>
      </c>
      <c r="K78" s="10">
        <v>793668.06</v>
      </c>
      <c r="L78" s="10">
        <v>1500000</v>
      </c>
      <c r="M78" s="46">
        <v>0</v>
      </c>
      <c r="N78" s="57">
        <v>0</v>
      </c>
    </row>
    <row r="79" spans="1:14" ht="92.25" customHeight="1">
      <c r="A79" s="32">
        <v>62</v>
      </c>
      <c r="B79" s="69" t="s">
        <v>81</v>
      </c>
      <c r="C79" s="31" t="s">
        <v>7</v>
      </c>
      <c r="D79" s="31" t="s">
        <v>23</v>
      </c>
      <c r="E79" s="31" t="s">
        <v>20</v>
      </c>
      <c r="F79" s="31" t="s">
        <v>20</v>
      </c>
      <c r="G79" s="31" t="s">
        <v>20</v>
      </c>
      <c r="H79" s="31" t="s">
        <v>20</v>
      </c>
      <c r="I79" s="7">
        <f>SUM(J79:M79)</f>
        <v>1250824.64</v>
      </c>
      <c r="J79" s="10">
        <v>194492.7</v>
      </c>
      <c r="K79" s="10">
        <v>856331.94</v>
      </c>
      <c r="L79" s="10">
        <v>200000</v>
      </c>
      <c r="M79" s="46">
        <v>0</v>
      </c>
      <c r="N79" s="57">
        <v>0</v>
      </c>
    </row>
    <row r="80" spans="1:14" ht="66" customHeight="1">
      <c r="A80" s="32">
        <v>63</v>
      </c>
      <c r="B80" s="33" t="s">
        <v>63</v>
      </c>
      <c r="C80" s="31" t="s">
        <v>24</v>
      </c>
      <c r="D80" s="31" t="s">
        <v>23</v>
      </c>
      <c r="E80" s="31" t="s">
        <v>20</v>
      </c>
      <c r="F80" s="31" t="s">
        <v>20</v>
      </c>
      <c r="G80" s="31" t="s">
        <v>20</v>
      </c>
      <c r="H80" s="31" t="s">
        <v>20</v>
      </c>
      <c r="I80" s="7">
        <f>SUM(J80:M80)</f>
        <v>27108000</v>
      </c>
      <c r="J80" s="10">
        <v>9436000</v>
      </c>
      <c r="K80" s="10">
        <v>8836000</v>
      </c>
      <c r="L80" s="10">
        <v>8836000</v>
      </c>
      <c r="M80" s="46">
        <v>0</v>
      </c>
      <c r="N80" s="57">
        <v>0</v>
      </c>
    </row>
    <row r="81" spans="1:14" ht="68.25" customHeight="1">
      <c r="A81" s="32">
        <v>64</v>
      </c>
      <c r="B81" s="33" t="s">
        <v>64</v>
      </c>
      <c r="C81" s="31" t="s">
        <v>25</v>
      </c>
      <c r="D81" s="31" t="s">
        <v>26</v>
      </c>
      <c r="E81" s="27" t="s">
        <v>20</v>
      </c>
      <c r="F81" s="27" t="s">
        <v>20</v>
      </c>
      <c r="G81" s="27" t="s">
        <v>20</v>
      </c>
      <c r="H81" s="27" t="s">
        <v>20</v>
      </c>
      <c r="I81" s="7">
        <f>SUM(J81:M81)</f>
        <v>0</v>
      </c>
      <c r="J81" s="10">
        <v>0</v>
      </c>
      <c r="K81" s="10">
        <v>0</v>
      </c>
      <c r="L81" s="10">
        <v>0</v>
      </c>
      <c r="M81" s="46">
        <v>0</v>
      </c>
      <c r="N81" s="57">
        <v>0</v>
      </c>
    </row>
    <row r="82" spans="1:14" ht="92.25" customHeight="1">
      <c r="A82" s="35">
        <v>65</v>
      </c>
      <c r="B82" s="28" t="s">
        <v>10</v>
      </c>
      <c r="C82" s="34" t="s">
        <v>27</v>
      </c>
      <c r="D82" s="34" t="s">
        <v>23</v>
      </c>
      <c r="E82" s="27" t="s">
        <v>20</v>
      </c>
      <c r="F82" s="27" t="s">
        <v>20</v>
      </c>
      <c r="G82" s="27" t="s">
        <v>20</v>
      </c>
      <c r="H82" s="27" t="s">
        <v>20</v>
      </c>
      <c r="I82" s="8">
        <f aca="true" t="shared" si="23" ref="I82:N82">SUM(I83:I84)</f>
        <v>1235000</v>
      </c>
      <c r="J82" s="10">
        <f t="shared" si="23"/>
        <v>700000</v>
      </c>
      <c r="K82" s="10">
        <v>135000</v>
      </c>
      <c r="L82" s="10">
        <v>400000</v>
      </c>
      <c r="M82" s="46">
        <f t="shared" si="23"/>
        <v>0</v>
      </c>
      <c r="N82" s="57">
        <f t="shared" si="23"/>
        <v>0</v>
      </c>
    </row>
    <row r="83" spans="1:14" ht="92.25" customHeight="1">
      <c r="A83" s="35">
        <v>66</v>
      </c>
      <c r="B83" s="36" t="s">
        <v>28</v>
      </c>
      <c r="C83" s="34" t="s">
        <v>27</v>
      </c>
      <c r="D83" s="34" t="s">
        <v>23</v>
      </c>
      <c r="E83" s="27" t="s">
        <v>20</v>
      </c>
      <c r="F83" s="27" t="s">
        <v>20</v>
      </c>
      <c r="G83" s="27" t="s">
        <v>20</v>
      </c>
      <c r="H83" s="27" t="s">
        <v>20</v>
      </c>
      <c r="I83" s="7">
        <f>SUM(J83:M83)</f>
        <v>1035000</v>
      </c>
      <c r="J83" s="10">
        <v>700000</v>
      </c>
      <c r="K83" s="10">
        <v>35000</v>
      </c>
      <c r="L83" s="10">
        <v>300000</v>
      </c>
      <c r="M83" s="46">
        <v>0</v>
      </c>
      <c r="N83" s="57">
        <v>0</v>
      </c>
    </row>
    <row r="84" spans="1:14" ht="92.25" customHeight="1">
      <c r="A84" s="35">
        <v>67</v>
      </c>
      <c r="B84" s="36" t="s">
        <v>29</v>
      </c>
      <c r="C84" s="34" t="s">
        <v>27</v>
      </c>
      <c r="D84" s="34" t="s">
        <v>23</v>
      </c>
      <c r="E84" s="27" t="s">
        <v>20</v>
      </c>
      <c r="F84" s="27" t="s">
        <v>20</v>
      </c>
      <c r="G84" s="27" t="s">
        <v>20</v>
      </c>
      <c r="H84" s="27" t="s">
        <v>20</v>
      </c>
      <c r="I84" s="7">
        <f>SUM(J84:M84)</f>
        <v>200000</v>
      </c>
      <c r="J84" s="10">
        <v>0</v>
      </c>
      <c r="K84" s="10">
        <v>100000</v>
      </c>
      <c r="L84" s="10">
        <v>100000</v>
      </c>
      <c r="M84" s="46">
        <v>0</v>
      </c>
      <c r="N84" s="57">
        <v>0</v>
      </c>
    </row>
    <row r="85" spans="1:14" ht="41.25" customHeight="1">
      <c r="A85" s="32">
        <v>68</v>
      </c>
      <c r="B85" s="33" t="s">
        <v>22</v>
      </c>
      <c r="C85" s="31"/>
      <c r="D85" s="31"/>
      <c r="E85" s="27"/>
      <c r="F85" s="27"/>
      <c r="G85" s="27"/>
      <c r="H85" s="27"/>
      <c r="I85" s="7">
        <f aca="true" t="shared" si="24" ref="I85:N85">I76</f>
        <v>32887492.7</v>
      </c>
      <c r="J85" s="7">
        <f t="shared" si="24"/>
        <v>11330492.7</v>
      </c>
      <c r="K85" s="7">
        <f t="shared" si="24"/>
        <v>10621000</v>
      </c>
      <c r="L85" s="7">
        <f t="shared" si="24"/>
        <v>10936000</v>
      </c>
      <c r="M85" s="40">
        <f t="shared" si="24"/>
        <v>0</v>
      </c>
      <c r="N85" s="51">
        <f t="shared" si="24"/>
        <v>0</v>
      </c>
    </row>
    <row r="86" spans="1:14" ht="41.25" customHeight="1">
      <c r="A86" s="32">
        <v>69</v>
      </c>
      <c r="B86" s="110" t="s">
        <v>67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09"/>
    </row>
    <row r="87" spans="1:14" ht="92.25" customHeight="1">
      <c r="A87" s="32">
        <v>70</v>
      </c>
      <c r="B87" s="33" t="s">
        <v>54</v>
      </c>
      <c r="C87" s="31" t="s">
        <v>7</v>
      </c>
      <c r="D87" s="31" t="s">
        <v>19</v>
      </c>
      <c r="E87" s="31" t="s">
        <v>20</v>
      </c>
      <c r="F87" s="31" t="s">
        <v>20</v>
      </c>
      <c r="G87" s="31" t="s">
        <v>20</v>
      </c>
      <c r="H87" s="31" t="s">
        <v>20</v>
      </c>
      <c r="I87" s="7">
        <f aca="true" t="shared" si="25" ref="I87:N87">I88+I93</f>
        <v>21872000</v>
      </c>
      <c r="J87" s="7">
        <f t="shared" si="25"/>
        <v>0</v>
      </c>
      <c r="K87" s="7">
        <f t="shared" si="25"/>
        <v>0</v>
      </c>
      <c r="L87" s="7">
        <f t="shared" si="25"/>
        <v>0</v>
      </c>
      <c r="M87" s="40">
        <f t="shared" si="25"/>
        <v>10936000</v>
      </c>
      <c r="N87" s="51">
        <f t="shared" si="25"/>
        <v>10936000</v>
      </c>
    </row>
    <row r="88" spans="1:14" ht="92.25" customHeight="1">
      <c r="A88" s="26">
        <v>71</v>
      </c>
      <c r="B88" s="33" t="s">
        <v>55</v>
      </c>
      <c r="C88" s="31" t="s">
        <v>7</v>
      </c>
      <c r="D88" s="31" t="s">
        <v>19</v>
      </c>
      <c r="E88" s="31" t="s">
        <v>20</v>
      </c>
      <c r="F88" s="31" t="s">
        <v>20</v>
      </c>
      <c r="G88" s="31" t="s">
        <v>20</v>
      </c>
      <c r="H88" s="31" t="s">
        <v>20</v>
      </c>
      <c r="I88" s="7">
        <f>SUM(J88:N88)</f>
        <v>19772000</v>
      </c>
      <c r="J88" s="5">
        <f>SUM(J89:J91)</f>
        <v>0</v>
      </c>
      <c r="K88" s="5">
        <f>SUM(K89:K91)</f>
        <v>0</v>
      </c>
      <c r="L88" s="5">
        <f>SUM(L89:L91)</f>
        <v>0</v>
      </c>
      <c r="M88" s="44">
        <f>SUM(M89:M91)</f>
        <v>9886000</v>
      </c>
      <c r="N88" s="55">
        <f>SUM(N89:N91)</f>
        <v>9886000</v>
      </c>
    </row>
    <row r="89" spans="1:14" ht="92.25" customHeight="1">
      <c r="A89" s="32">
        <v>72</v>
      </c>
      <c r="B89" s="33" t="s">
        <v>62</v>
      </c>
      <c r="C89" s="31" t="s">
        <v>7</v>
      </c>
      <c r="D89" s="31" t="s">
        <v>23</v>
      </c>
      <c r="E89" s="27" t="s">
        <v>20</v>
      </c>
      <c r="F89" s="27" t="s">
        <v>20</v>
      </c>
      <c r="G89" s="27" t="s">
        <v>20</v>
      </c>
      <c r="H89" s="27" t="s">
        <v>20</v>
      </c>
      <c r="I89" s="7">
        <f aca="true" t="shared" si="26" ref="I89:I94">SUM(J89:N89)</f>
        <v>1500000</v>
      </c>
      <c r="J89" s="10">
        <v>0</v>
      </c>
      <c r="K89" s="10">
        <v>0</v>
      </c>
      <c r="L89" s="10">
        <v>0</v>
      </c>
      <c r="M89" s="46">
        <v>750000</v>
      </c>
      <c r="N89" s="55">
        <v>750000</v>
      </c>
    </row>
    <row r="90" spans="1:14" ht="92.25" customHeight="1">
      <c r="A90" s="32">
        <v>73</v>
      </c>
      <c r="B90" s="69" t="s">
        <v>81</v>
      </c>
      <c r="C90" s="31" t="s">
        <v>7</v>
      </c>
      <c r="D90" s="31" t="s">
        <v>23</v>
      </c>
      <c r="E90" s="27" t="s">
        <v>20</v>
      </c>
      <c r="F90" s="27" t="s">
        <v>20</v>
      </c>
      <c r="G90" s="27" t="s">
        <v>20</v>
      </c>
      <c r="H90" s="27" t="s">
        <v>20</v>
      </c>
      <c r="I90" s="7">
        <f t="shared" si="26"/>
        <v>600000</v>
      </c>
      <c r="J90" s="10">
        <v>0</v>
      </c>
      <c r="K90" s="10">
        <v>0</v>
      </c>
      <c r="L90" s="10">
        <v>0</v>
      </c>
      <c r="M90" s="46">
        <v>300000</v>
      </c>
      <c r="N90" s="57">
        <v>300000</v>
      </c>
    </row>
    <row r="91" spans="1:14" ht="66" customHeight="1">
      <c r="A91" s="32">
        <v>74</v>
      </c>
      <c r="B91" s="33" t="s">
        <v>63</v>
      </c>
      <c r="C91" s="31" t="s">
        <v>24</v>
      </c>
      <c r="D91" s="31" t="s">
        <v>23</v>
      </c>
      <c r="E91" s="27" t="s">
        <v>20</v>
      </c>
      <c r="F91" s="27" t="s">
        <v>20</v>
      </c>
      <c r="G91" s="27" t="s">
        <v>20</v>
      </c>
      <c r="H91" s="27" t="s">
        <v>20</v>
      </c>
      <c r="I91" s="7">
        <f t="shared" si="26"/>
        <v>17672000</v>
      </c>
      <c r="J91" s="10">
        <v>0</v>
      </c>
      <c r="K91" s="10">
        <v>0</v>
      </c>
      <c r="L91" s="10">
        <v>0</v>
      </c>
      <c r="M91" s="46">
        <v>8836000</v>
      </c>
      <c r="N91" s="57">
        <v>8836000</v>
      </c>
    </row>
    <row r="92" spans="1:14" ht="68.25" customHeight="1">
      <c r="A92" s="32">
        <v>75</v>
      </c>
      <c r="B92" s="33" t="s">
        <v>64</v>
      </c>
      <c r="C92" s="31" t="s">
        <v>25</v>
      </c>
      <c r="D92" s="31" t="s">
        <v>26</v>
      </c>
      <c r="E92" s="27" t="s">
        <v>20</v>
      </c>
      <c r="F92" s="27" t="s">
        <v>20</v>
      </c>
      <c r="G92" s="27" t="s">
        <v>20</v>
      </c>
      <c r="H92" s="27" t="s">
        <v>20</v>
      </c>
      <c r="I92" s="7">
        <f t="shared" si="26"/>
        <v>0</v>
      </c>
      <c r="J92" s="10">
        <v>0</v>
      </c>
      <c r="K92" s="10">
        <v>0</v>
      </c>
      <c r="L92" s="10">
        <v>0</v>
      </c>
      <c r="M92" s="60">
        <v>0</v>
      </c>
      <c r="N92" s="61">
        <v>0</v>
      </c>
    </row>
    <row r="93" spans="1:14" ht="92.25" customHeight="1">
      <c r="A93" s="32">
        <v>76</v>
      </c>
      <c r="B93" s="28" t="s">
        <v>10</v>
      </c>
      <c r="C93" s="31" t="s">
        <v>27</v>
      </c>
      <c r="D93" s="31" t="s">
        <v>23</v>
      </c>
      <c r="E93" s="27" t="s">
        <v>20</v>
      </c>
      <c r="F93" s="27" t="s">
        <v>20</v>
      </c>
      <c r="G93" s="27" t="s">
        <v>20</v>
      </c>
      <c r="H93" s="27" t="s">
        <v>20</v>
      </c>
      <c r="I93" s="7">
        <f t="shared" si="26"/>
        <v>2100000</v>
      </c>
      <c r="J93" s="10">
        <f>SUM(J94:J95)</f>
        <v>0</v>
      </c>
      <c r="K93" s="10">
        <f>SUM(K94:K95)</f>
        <v>0</v>
      </c>
      <c r="L93" s="46">
        <f>SUM(L94:L95)</f>
        <v>0</v>
      </c>
      <c r="M93" s="57">
        <f>SUM(M94:M95)</f>
        <v>1050000</v>
      </c>
      <c r="N93" s="57">
        <f>SUM(N94:N95)</f>
        <v>1050000</v>
      </c>
    </row>
    <row r="94" spans="1:14" ht="92.25" customHeight="1">
      <c r="A94" s="32">
        <v>77</v>
      </c>
      <c r="B94" s="33" t="s">
        <v>28</v>
      </c>
      <c r="C94" s="31" t="s">
        <v>27</v>
      </c>
      <c r="D94" s="31" t="s">
        <v>23</v>
      </c>
      <c r="E94" s="27" t="s">
        <v>20</v>
      </c>
      <c r="F94" s="27" t="s">
        <v>20</v>
      </c>
      <c r="G94" s="27" t="s">
        <v>20</v>
      </c>
      <c r="H94" s="27" t="s">
        <v>20</v>
      </c>
      <c r="I94" s="7">
        <f t="shared" si="26"/>
        <v>1900000</v>
      </c>
      <c r="J94" s="10">
        <v>0</v>
      </c>
      <c r="K94" s="10">
        <v>0</v>
      </c>
      <c r="L94" s="10">
        <v>0</v>
      </c>
      <c r="M94" s="58">
        <v>950000</v>
      </c>
      <c r="N94" s="57">
        <v>950000</v>
      </c>
    </row>
    <row r="95" spans="1:14" ht="92.25" customHeight="1">
      <c r="A95" s="32">
        <v>78</v>
      </c>
      <c r="B95" s="33" t="s">
        <v>29</v>
      </c>
      <c r="C95" s="31" t="s">
        <v>27</v>
      </c>
      <c r="D95" s="31" t="s">
        <v>23</v>
      </c>
      <c r="E95" s="27" t="s">
        <v>20</v>
      </c>
      <c r="F95" s="27" t="s">
        <v>20</v>
      </c>
      <c r="G95" s="27" t="s">
        <v>20</v>
      </c>
      <c r="H95" s="27" t="s">
        <v>20</v>
      </c>
      <c r="I95" s="7">
        <f>SUM(J95:N95)</f>
        <v>200000</v>
      </c>
      <c r="J95" s="10">
        <v>0</v>
      </c>
      <c r="K95" s="10">
        <v>0</v>
      </c>
      <c r="L95" s="10">
        <v>0</v>
      </c>
      <c r="M95" s="46">
        <v>100000</v>
      </c>
      <c r="N95" s="57">
        <v>100000</v>
      </c>
    </row>
    <row r="96" spans="1:14" ht="41.25" customHeight="1">
      <c r="A96" s="32">
        <v>79</v>
      </c>
      <c r="B96" s="33" t="s">
        <v>68</v>
      </c>
      <c r="C96" s="31"/>
      <c r="D96" s="31"/>
      <c r="E96" s="27"/>
      <c r="F96" s="27"/>
      <c r="G96" s="27"/>
      <c r="H96" s="27"/>
      <c r="I96" s="7">
        <f aca="true" t="shared" si="27" ref="I96:N96">I87</f>
        <v>21872000</v>
      </c>
      <c r="J96" s="7">
        <f t="shared" si="27"/>
        <v>0</v>
      </c>
      <c r="K96" s="7">
        <f t="shared" si="27"/>
        <v>0</v>
      </c>
      <c r="L96" s="7">
        <f t="shared" si="27"/>
        <v>0</v>
      </c>
      <c r="M96" s="62">
        <f t="shared" si="27"/>
        <v>10936000</v>
      </c>
      <c r="N96" s="63">
        <f t="shared" si="27"/>
        <v>10936000</v>
      </c>
    </row>
    <row r="97" spans="1:14" ht="41.25" customHeight="1">
      <c r="A97" s="32">
        <v>80</v>
      </c>
      <c r="B97" s="33" t="s">
        <v>30</v>
      </c>
      <c r="C97" s="32"/>
      <c r="D97" s="2"/>
      <c r="E97" s="2"/>
      <c r="F97" s="2"/>
      <c r="G97" s="2"/>
      <c r="H97" s="2"/>
      <c r="I97" s="7">
        <f aca="true" t="shared" si="28" ref="I97:N97">I10</f>
        <v>1313871010.71</v>
      </c>
      <c r="J97" s="7">
        <f t="shared" si="28"/>
        <v>95906773.34</v>
      </c>
      <c r="K97" s="7">
        <f t="shared" si="28"/>
        <v>180875292.37</v>
      </c>
      <c r="L97" s="40">
        <f t="shared" si="28"/>
        <v>391355594</v>
      </c>
      <c r="M97" s="51">
        <f t="shared" si="28"/>
        <v>459867709</v>
      </c>
      <c r="N97" s="51">
        <f t="shared" si="28"/>
        <v>185865642</v>
      </c>
    </row>
    <row r="98" spans="1:14" ht="41.25" customHeight="1">
      <c r="A98" s="32">
        <v>81</v>
      </c>
      <c r="B98" s="3" t="s">
        <v>56</v>
      </c>
      <c r="C98" s="32"/>
      <c r="D98" s="4"/>
      <c r="E98" s="5"/>
      <c r="F98" s="5"/>
      <c r="G98" s="5"/>
      <c r="H98" s="5"/>
      <c r="I98" s="7">
        <f aca="true" t="shared" si="29" ref="I98:N98">I10</f>
        <v>1313871010.71</v>
      </c>
      <c r="J98" s="7">
        <f t="shared" si="29"/>
        <v>95906773.34</v>
      </c>
      <c r="K98" s="7">
        <f t="shared" si="29"/>
        <v>180875292.37</v>
      </c>
      <c r="L98" s="40">
        <f t="shared" si="29"/>
        <v>391355594</v>
      </c>
      <c r="M98" s="51">
        <f t="shared" si="29"/>
        <v>459867709</v>
      </c>
      <c r="N98" s="51">
        <f t="shared" si="29"/>
        <v>185865642</v>
      </c>
    </row>
    <row r="99" ht="15">
      <c r="N99" s="64"/>
    </row>
    <row r="100" spans="9:14" ht="15">
      <c r="I100" s="24"/>
      <c r="N100" s="64"/>
    </row>
    <row r="101" spans="2:14" ht="15" customHeight="1">
      <c r="B101" s="112" t="s">
        <v>11</v>
      </c>
      <c r="C101" s="112"/>
      <c r="D101" s="112"/>
      <c r="J101" s="98" t="s">
        <v>31</v>
      </c>
      <c r="K101" s="98"/>
      <c r="L101" s="98"/>
      <c r="N101" s="64"/>
    </row>
    <row r="102" spans="2:12" ht="42" customHeight="1">
      <c r="B102" s="112"/>
      <c r="C102" s="112"/>
      <c r="D102" s="112"/>
      <c r="J102" s="98"/>
      <c r="K102" s="98"/>
      <c r="L102" s="98"/>
    </row>
  </sheetData>
  <sheetProtection selectLockedCells="1" selectUnlockedCells="1"/>
  <mergeCells count="24">
    <mergeCell ref="B9:N9"/>
    <mergeCell ref="B51:N51"/>
    <mergeCell ref="B59:N59"/>
    <mergeCell ref="B75:N75"/>
    <mergeCell ref="B86:N86"/>
    <mergeCell ref="B101:D102"/>
    <mergeCell ref="J101:L102"/>
    <mergeCell ref="A23:A26"/>
    <mergeCell ref="B23:B26"/>
    <mergeCell ref="B37:N37"/>
    <mergeCell ref="A15:A18"/>
    <mergeCell ref="B15:B18"/>
    <mergeCell ref="A19:A22"/>
    <mergeCell ref="B19:B22"/>
    <mergeCell ref="I1:M1"/>
    <mergeCell ref="A2:IV2"/>
    <mergeCell ref="A3:M3"/>
    <mergeCell ref="H4:M4"/>
    <mergeCell ref="A5:A7"/>
    <mergeCell ref="B5:B7"/>
    <mergeCell ref="C5:C7"/>
    <mergeCell ref="D5:D7"/>
    <mergeCell ref="E5:H6"/>
    <mergeCell ref="I5:N6"/>
  </mergeCells>
  <printOptions/>
  <pageMargins left="0.1968503937007874" right="0.1968503937007874" top="0.5118110236220472" bottom="0.3937007874015748" header="0.31496062992125984" footer="0.5118110236220472"/>
  <pageSetup fitToHeight="0" horizontalDpi="600" verticalDpi="600" orientation="landscape" paperSize="9" scale="57" r:id="rId1"/>
  <headerFooter alignWithMargins="0">
    <oddHeader>&amp;C&amp;P</oddHeader>
  </headerFooter>
  <rowBreaks count="7" manualBreakCount="7">
    <brk id="14" max="13" man="1"/>
    <brk id="27" max="13" man="1"/>
    <brk id="37" max="13" man="1"/>
    <brk id="46" max="13" man="1"/>
    <brk id="56" max="13" man="1"/>
    <brk id="69" max="13" man="1"/>
    <brk id="79" max="13" man="1"/>
  </rowBreaks>
  <ignoredErrors>
    <ignoredError sqref="I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Елена</cp:lastModifiedBy>
  <cp:lastPrinted>2017-11-20T08:53:40Z</cp:lastPrinted>
  <dcterms:created xsi:type="dcterms:W3CDTF">2016-12-15T13:45:12Z</dcterms:created>
  <dcterms:modified xsi:type="dcterms:W3CDTF">2017-11-20T12:08:03Z</dcterms:modified>
  <cp:category/>
  <cp:version/>
  <cp:contentType/>
  <cp:contentStatus/>
</cp:coreProperties>
</file>