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2" tabRatio="831"/>
  </bookViews>
  <sheets>
    <sheet name="Приложение 2" sheetId="2" r:id="rId1"/>
  </sheets>
  <definedNames>
    <definedName name="_xlnm._FilterDatabase" localSheetId="0" hidden="1">'Приложение 2'!$A$7:$L$142</definedName>
    <definedName name="_xlnm.Print_Titles" localSheetId="0">'Приложение 2'!$B:$B,'Приложение 2'!$6:$8</definedName>
  </definedNames>
  <calcPr calcId="152511"/>
</workbook>
</file>

<file path=xl/calcChain.xml><?xml version="1.0" encoding="utf-8"?>
<calcChain xmlns="http://schemas.openxmlformats.org/spreadsheetml/2006/main">
  <c r="J47" i="2" l="1"/>
  <c r="J46" i="2"/>
  <c r="J67" i="2" l="1"/>
  <c r="J62" i="2"/>
  <c r="J110" i="2" l="1"/>
  <c r="I135" i="2"/>
  <c r="J135" i="2"/>
  <c r="K135" i="2"/>
  <c r="L135" i="2"/>
  <c r="H135" i="2"/>
  <c r="L134" i="2" l="1"/>
  <c r="L126" i="2" s="1"/>
  <c r="L34" i="2" s="1"/>
  <c r="K134" i="2"/>
  <c r="K130" i="2" s="1"/>
  <c r="J134" i="2"/>
  <c r="I134" i="2"/>
  <c r="I126" i="2" s="1"/>
  <c r="I34" i="2" s="1"/>
  <c r="H134" i="2"/>
  <c r="L133" i="2"/>
  <c r="L129" i="2" s="1"/>
  <c r="K133" i="2"/>
  <c r="K125" i="2" s="1"/>
  <c r="K33" i="2" s="1"/>
  <c r="J133" i="2"/>
  <c r="J129" i="2" s="1"/>
  <c r="I133" i="2"/>
  <c r="I129" i="2" s="1"/>
  <c r="H133" i="2"/>
  <c r="L132" i="2"/>
  <c r="L124" i="2" s="1"/>
  <c r="L32" i="2" s="1"/>
  <c r="K132" i="2"/>
  <c r="J132" i="2"/>
  <c r="J124" i="2" s="1"/>
  <c r="J32" i="2" s="1"/>
  <c r="I132" i="2"/>
  <c r="I124" i="2" s="1"/>
  <c r="I32" i="2" s="1"/>
  <c r="H132" i="2"/>
  <c r="H128" i="2" s="1"/>
  <c r="K126" i="2"/>
  <c r="K34" i="2" s="1"/>
  <c r="K129" i="2"/>
  <c r="K124" i="2"/>
  <c r="K32" i="2" s="1"/>
  <c r="J130" i="2"/>
  <c r="I130" i="2"/>
  <c r="K128" i="2"/>
  <c r="J126" i="2"/>
  <c r="J34" i="2" s="1"/>
  <c r="H125" i="2"/>
  <c r="H33" i="2" s="1"/>
  <c r="G136" i="2"/>
  <c r="G137" i="2"/>
  <c r="G138" i="2"/>
  <c r="I131" i="2"/>
  <c r="I127" i="2" s="1"/>
  <c r="J131" i="2"/>
  <c r="J127" i="2" s="1"/>
  <c r="K131" i="2"/>
  <c r="K127" i="2" s="1"/>
  <c r="L131" i="2"/>
  <c r="L127" i="2" s="1"/>
  <c r="H131" i="2"/>
  <c r="H127" i="2" s="1"/>
  <c r="H109" i="2"/>
  <c r="G135" i="2"/>
  <c r="J125" i="2" l="1"/>
  <c r="J33" i="2" s="1"/>
  <c r="I128" i="2"/>
  <c r="G128" i="2" s="1"/>
  <c r="I125" i="2"/>
  <c r="I33" i="2" s="1"/>
  <c r="J128" i="2"/>
  <c r="L128" i="2"/>
  <c r="L130" i="2"/>
  <c r="G130" i="2" s="1"/>
  <c r="L125" i="2"/>
  <c r="L33" i="2" s="1"/>
  <c r="L14" i="2"/>
  <c r="L10" i="2" s="1"/>
  <c r="L140" i="2" s="1"/>
  <c r="L31" i="2"/>
  <c r="K14" i="2"/>
  <c r="K10" i="2" s="1"/>
  <c r="K140" i="2" s="1"/>
  <c r="K31" i="2"/>
  <c r="J14" i="2"/>
  <c r="J10" i="2" s="1"/>
  <c r="J140" i="2" s="1"/>
  <c r="J31" i="2"/>
  <c r="G134" i="2"/>
  <c r="G133" i="2"/>
  <c r="I14" i="2"/>
  <c r="I10" i="2" s="1"/>
  <c r="I140" i="2" s="1"/>
  <c r="I31" i="2"/>
  <c r="G132" i="2"/>
  <c r="H130" i="2"/>
  <c r="G33" i="2"/>
  <c r="H124" i="2"/>
  <c r="H126" i="2"/>
  <c r="H34" i="2" s="1"/>
  <c r="H129" i="2"/>
  <c r="G129" i="2" s="1"/>
  <c r="G126" i="2"/>
  <c r="K123" i="2"/>
  <c r="G131" i="2"/>
  <c r="H123" i="2"/>
  <c r="I123" i="2"/>
  <c r="L123" i="2"/>
  <c r="J123" i="2"/>
  <c r="G127" i="2"/>
  <c r="J45" i="2"/>
  <c r="G125" i="2" l="1"/>
  <c r="G34" i="2"/>
  <c r="G124" i="2"/>
  <c r="H32" i="2"/>
  <c r="G123" i="2"/>
  <c r="K50" i="2"/>
  <c r="H14" i="2" l="1"/>
  <c r="H31" i="2"/>
  <c r="G31" i="2" s="1"/>
  <c r="G32" i="2"/>
  <c r="J52" i="2"/>
  <c r="H10" i="2" l="1"/>
  <c r="G14" i="2"/>
  <c r="J71" i="2"/>
  <c r="H140" i="2" l="1"/>
  <c r="G140" i="2" s="1"/>
  <c r="G10" i="2"/>
  <c r="K61" i="2"/>
  <c r="J61" i="2"/>
  <c r="H61" i="2"/>
  <c r="G71" i="2"/>
  <c r="I79" i="2" l="1"/>
  <c r="L46" i="2"/>
  <c r="K46" i="2"/>
  <c r="L19" i="2"/>
  <c r="K19" i="2"/>
  <c r="J19" i="2"/>
  <c r="I46" i="2"/>
  <c r="I19" i="2"/>
  <c r="I45" i="2"/>
  <c r="G52" i="2"/>
  <c r="I78" i="2" l="1"/>
  <c r="L47" i="2" l="1"/>
  <c r="L62" i="2"/>
  <c r="L67" i="2"/>
  <c r="K47" i="2"/>
  <c r="L51" i="2"/>
  <c r="K51" i="2"/>
  <c r="J51" i="2"/>
  <c r="J43" i="2" s="1"/>
  <c r="L61" i="2" l="1"/>
  <c r="K43" i="2"/>
  <c r="L43" i="2"/>
  <c r="L45" i="2"/>
  <c r="K45" i="2"/>
  <c r="K42" i="2" s="1"/>
  <c r="I67" i="2" l="1"/>
  <c r="I51" i="2"/>
  <c r="G122" i="2" l="1"/>
  <c r="G121" i="2"/>
  <c r="G120" i="2"/>
  <c r="G119" i="2"/>
  <c r="G118" i="2"/>
  <c r="L117" i="2"/>
  <c r="K117" i="2"/>
  <c r="J117" i="2"/>
  <c r="H117" i="2"/>
  <c r="G116" i="2"/>
  <c r="J115" i="2"/>
  <c r="I115" i="2"/>
  <c r="H115" i="2"/>
  <c r="G114" i="2"/>
  <c r="J113" i="2"/>
  <c r="I113" i="2"/>
  <c r="H113" i="2"/>
  <c r="G113" i="2" s="1"/>
  <c r="G112" i="2"/>
  <c r="J111" i="2"/>
  <c r="I111" i="2"/>
  <c r="H111" i="2"/>
  <c r="G110" i="2"/>
  <c r="L109" i="2"/>
  <c r="L108" i="2" s="1"/>
  <c r="K109" i="2"/>
  <c r="K108" i="2" s="1"/>
  <c r="J109" i="2"/>
  <c r="J108" i="2" s="1"/>
  <c r="I109" i="2"/>
  <c r="I108" i="2" s="1"/>
  <c r="G106" i="2"/>
  <c r="G105" i="2"/>
  <c r="G104" i="2"/>
  <c r="G103" i="2"/>
  <c r="G102" i="2"/>
  <c r="L101" i="2"/>
  <c r="K101" i="2"/>
  <c r="J101" i="2"/>
  <c r="I101" i="2"/>
  <c r="H101" i="2"/>
  <c r="G100" i="2"/>
  <c r="J99" i="2"/>
  <c r="I99" i="2"/>
  <c r="H99" i="2"/>
  <c r="G98" i="2"/>
  <c r="J97" i="2"/>
  <c r="I97" i="2"/>
  <c r="H97" i="2"/>
  <c r="G96" i="2"/>
  <c r="J95" i="2"/>
  <c r="I95" i="2"/>
  <c r="H95" i="2"/>
  <c r="G94" i="2"/>
  <c r="L93" i="2"/>
  <c r="L92" i="2" s="1"/>
  <c r="K93" i="2"/>
  <c r="K91" i="2" s="1"/>
  <c r="J93" i="2"/>
  <c r="J92" i="2" s="1"/>
  <c r="I93" i="2"/>
  <c r="I92" i="2" s="1"/>
  <c r="H93" i="2"/>
  <c r="K92" i="2"/>
  <c r="G90" i="2"/>
  <c r="L89" i="2"/>
  <c r="L88" i="2" s="1"/>
  <c r="L29" i="2" s="1"/>
  <c r="K89" i="2"/>
  <c r="K88" i="2" s="1"/>
  <c r="J89" i="2"/>
  <c r="J88" i="2" s="1"/>
  <c r="J29" i="2" s="1"/>
  <c r="I89" i="2"/>
  <c r="I88" i="2" s="1"/>
  <c r="I29" i="2" s="1"/>
  <c r="H89" i="2"/>
  <c r="H88" i="2" s="1"/>
  <c r="G87" i="2"/>
  <c r="J86" i="2"/>
  <c r="I86" i="2"/>
  <c r="H86" i="2"/>
  <c r="G85" i="2"/>
  <c r="J84" i="2"/>
  <c r="I84" i="2"/>
  <c r="H84" i="2"/>
  <c r="G83" i="2"/>
  <c r="J82" i="2"/>
  <c r="J81" i="2" s="1"/>
  <c r="J28" i="2" s="1"/>
  <c r="I82" i="2"/>
  <c r="H82" i="2"/>
  <c r="L81" i="2"/>
  <c r="L28" i="2" s="1"/>
  <c r="K81" i="2"/>
  <c r="K28" i="2" s="1"/>
  <c r="G79" i="2"/>
  <c r="G78" i="2"/>
  <c r="I77" i="2"/>
  <c r="G77" i="2" s="1"/>
  <c r="K76" i="2"/>
  <c r="G76" i="2" s="1"/>
  <c r="G75" i="2"/>
  <c r="L74" i="2"/>
  <c r="L73" i="2" s="1"/>
  <c r="L72" i="2" s="1"/>
  <c r="L27" i="2" s="1"/>
  <c r="J74" i="2"/>
  <c r="J73" i="2" s="1"/>
  <c r="J72" i="2" s="1"/>
  <c r="J27" i="2" s="1"/>
  <c r="H74" i="2"/>
  <c r="H73" i="2" s="1"/>
  <c r="H72" i="2" s="1"/>
  <c r="H27" i="2" s="1"/>
  <c r="G70" i="2"/>
  <c r="I69" i="2"/>
  <c r="I60" i="2" s="1"/>
  <c r="I57" i="2" s="1"/>
  <c r="L68" i="2"/>
  <c r="K68" i="2"/>
  <c r="J68" i="2"/>
  <c r="H68" i="2"/>
  <c r="G67" i="2"/>
  <c r="G66" i="2"/>
  <c r="L65" i="2"/>
  <c r="K65" i="2"/>
  <c r="J65" i="2"/>
  <c r="H65" i="2"/>
  <c r="G64" i="2"/>
  <c r="G63" i="2"/>
  <c r="I62" i="2"/>
  <c r="J58" i="2"/>
  <c r="J55" i="2" s="1"/>
  <c r="J26" i="2" s="1"/>
  <c r="L60" i="2"/>
  <c r="L59" i="2" s="1"/>
  <c r="K60" i="2"/>
  <c r="K59" i="2" s="1"/>
  <c r="J60" i="2"/>
  <c r="J59" i="2" s="1"/>
  <c r="H60" i="2"/>
  <c r="H57" i="2" s="1"/>
  <c r="H54" i="2" s="1"/>
  <c r="L58" i="2"/>
  <c r="L55" i="2" s="1"/>
  <c r="L26" i="2" s="1"/>
  <c r="K58" i="2"/>
  <c r="K55" i="2" s="1"/>
  <c r="K26" i="2" s="1"/>
  <c r="H58" i="2"/>
  <c r="H55" i="2" s="1"/>
  <c r="H26" i="2" s="1"/>
  <c r="J57" i="2"/>
  <c r="J54" i="2" s="1"/>
  <c r="G51" i="2"/>
  <c r="L50" i="2"/>
  <c r="L42" i="2" s="1"/>
  <c r="K40" i="2"/>
  <c r="J50" i="2"/>
  <c r="J42" i="2" s="1"/>
  <c r="I50" i="2"/>
  <c r="H49" i="2"/>
  <c r="G49" i="2" s="1"/>
  <c r="H48" i="2"/>
  <c r="G48" i="2" s="1"/>
  <c r="I47" i="2"/>
  <c r="I43" i="2" s="1"/>
  <c r="H47" i="2"/>
  <c r="H46" i="2"/>
  <c r="H45" i="2"/>
  <c r="H42" i="2" s="1"/>
  <c r="L44" i="2"/>
  <c r="K44" i="2"/>
  <c r="J44" i="2"/>
  <c r="I44" i="2"/>
  <c r="L39" i="2"/>
  <c r="L22" i="2" s="1"/>
  <c r="K39" i="2"/>
  <c r="K36" i="2" s="1"/>
  <c r="J39" i="2"/>
  <c r="J22" i="2" s="1"/>
  <c r="H39" i="2"/>
  <c r="H22" i="2" s="1"/>
  <c r="G20" i="2"/>
  <c r="H19" i="2"/>
  <c r="G19" i="2" s="1"/>
  <c r="L18" i="2"/>
  <c r="K18" i="2"/>
  <c r="J18" i="2"/>
  <c r="I18" i="2"/>
  <c r="H18" i="2"/>
  <c r="K17" i="2"/>
  <c r="J17" i="2"/>
  <c r="I17" i="2"/>
  <c r="H17" i="2"/>
  <c r="L17" i="2" l="1"/>
  <c r="H11" i="2"/>
  <c r="H141" i="2" s="1"/>
  <c r="H15" i="2"/>
  <c r="K107" i="2"/>
  <c r="L57" i="2"/>
  <c r="L54" i="2" s="1"/>
  <c r="K57" i="2"/>
  <c r="L53" i="2"/>
  <c r="K30" i="2"/>
  <c r="G109" i="2"/>
  <c r="I107" i="2"/>
  <c r="G62" i="2"/>
  <c r="I61" i="2"/>
  <c r="G88" i="2"/>
  <c r="G47" i="2"/>
  <c r="G50" i="2"/>
  <c r="I42" i="2"/>
  <c r="I39" i="2" s="1"/>
  <c r="I22" i="2" s="1"/>
  <c r="I15" i="2" s="1"/>
  <c r="G89" i="2"/>
  <c r="G95" i="2"/>
  <c r="G99" i="2"/>
  <c r="G101" i="2"/>
  <c r="J36" i="2"/>
  <c r="J53" i="2"/>
  <c r="J56" i="2"/>
  <c r="I54" i="2"/>
  <c r="I25" i="2"/>
  <c r="G60" i="2"/>
  <c r="H25" i="2"/>
  <c r="J25" i="2"/>
  <c r="J24" i="2" s="1"/>
  <c r="H29" i="2"/>
  <c r="I40" i="2"/>
  <c r="G84" i="2"/>
  <c r="G86" i="2"/>
  <c r="K80" i="2"/>
  <c r="G93" i="2"/>
  <c r="I91" i="2"/>
  <c r="H108" i="2"/>
  <c r="G108" i="2" s="1"/>
  <c r="G117" i="2"/>
  <c r="J107" i="2"/>
  <c r="H24" i="2"/>
  <c r="K29" i="2"/>
  <c r="L36" i="2"/>
  <c r="G45" i="2"/>
  <c r="H43" i="2"/>
  <c r="H53" i="2"/>
  <c r="H56" i="2"/>
  <c r="H59" i="2"/>
  <c r="L80" i="2"/>
  <c r="G82" i="2"/>
  <c r="I81" i="2"/>
  <c r="I28" i="2" s="1"/>
  <c r="J91" i="2"/>
  <c r="L91" i="2"/>
  <c r="G97" i="2"/>
  <c r="G115" i="2"/>
  <c r="L107" i="2"/>
  <c r="K22" i="2"/>
  <c r="H36" i="2"/>
  <c r="G18" i="2"/>
  <c r="K37" i="2"/>
  <c r="K35" i="2" s="1"/>
  <c r="K23" i="2"/>
  <c r="K38" i="2"/>
  <c r="K41" i="2"/>
  <c r="G17" i="2"/>
  <c r="G111" i="2"/>
  <c r="H107" i="2"/>
  <c r="G46" i="2"/>
  <c r="H44" i="2"/>
  <c r="G44" i="2" s="1"/>
  <c r="J41" i="2"/>
  <c r="J40" i="2"/>
  <c r="L41" i="2"/>
  <c r="L40" i="2"/>
  <c r="I65" i="2"/>
  <c r="G65" i="2" s="1"/>
  <c r="G69" i="2"/>
  <c r="I68" i="2"/>
  <c r="G68" i="2" s="1"/>
  <c r="I74" i="2"/>
  <c r="K74" i="2"/>
  <c r="K73" i="2" s="1"/>
  <c r="K72" i="2" s="1"/>
  <c r="K27" i="2" s="1"/>
  <c r="J80" i="2"/>
  <c r="H81" i="2"/>
  <c r="H91" i="2"/>
  <c r="H92" i="2"/>
  <c r="G92" i="2" s="1"/>
  <c r="K16" i="2" l="1"/>
  <c r="J15" i="2"/>
  <c r="G29" i="2"/>
  <c r="L25" i="2"/>
  <c r="L15" i="2" s="1"/>
  <c r="L56" i="2"/>
  <c r="G57" i="2"/>
  <c r="I38" i="2"/>
  <c r="I11" i="2"/>
  <c r="I141" i="2" s="1"/>
  <c r="K56" i="2"/>
  <c r="K54" i="2"/>
  <c r="I80" i="2"/>
  <c r="G39" i="2"/>
  <c r="I30" i="2"/>
  <c r="K25" i="2"/>
  <c r="K24" i="2" s="1"/>
  <c r="I36" i="2"/>
  <c r="G42" i="2"/>
  <c r="K21" i="2"/>
  <c r="I41" i="2"/>
  <c r="G36" i="2"/>
  <c r="G25" i="2"/>
  <c r="L30" i="2"/>
  <c r="G107" i="2"/>
  <c r="J30" i="2"/>
  <c r="G22" i="2"/>
  <c r="I37" i="2"/>
  <c r="I35" i="2" s="1"/>
  <c r="I23" i="2"/>
  <c r="J11" i="2"/>
  <c r="G91" i="2"/>
  <c r="H30" i="2"/>
  <c r="G81" i="2"/>
  <c r="H28" i="2"/>
  <c r="G28" i="2" s="1"/>
  <c r="H80" i="2"/>
  <c r="G61" i="2"/>
  <c r="I59" i="2"/>
  <c r="G59" i="2" s="1"/>
  <c r="I58" i="2"/>
  <c r="G74" i="2"/>
  <c r="I73" i="2"/>
  <c r="L38" i="2"/>
  <c r="L37" i="2"/>
  <c r="L35" i="2" s="1"/>
  <c r="L23" i="2"/>
  <c r="J38" i="2"/>
  <c r="J37" i="2"/>
  <c r="J35" i="2" s="1"/>
  <c r="J23" i="2"/>
  <c r="H41" i="2"/>
  <c r="H40" i="2"/>
  <c r="G43" i="2"/>
  <c r="L16" i="2" l="1"/>
  <c r="L13" i="2" s="1"/>
  <c r="G80" i="2"/>
  <c r="I21" i="2"/>
  <c r="K15" i="2"/>
  <c r="K13" i="2" s="1"/>
  <c r="J16" i="2"/>
  <c r="J13" i="2" s="1"/>
  <c r="K12" i="2"/>
  <c r="K142" i="2" s="1"/>
  <c r="G30" i="2"/>
  <c r="L24" i="2"/>
  <c r="L11" i="2"/>
  <c r="L141" i="2" s="1"/>
  <c r="G41" i="2"/>
  <c r="K53" i="2"/>
  <c r="G54" i="2"/>
  <c r="J141" i="2"/>
  <c r="L21" i="2"/>
  <c r="G58" i="2"/>
  <c r="I56" i="2"/>
  <c r="G56" i="2" s="1"/>
  <c r="I55" i="2"/>
  <c r="H38" i="2"/>
  <c r="G38" i="2" s="1"/>
  <c r="H37" i="2"/>
  <c r="H23" i="2"/>
  <c r="H16" i="2" s="1"/>
  <c r="G40" i="2"/>
  <c r="J21" i="2"/>
  <c r="G73" i="2"/>
  <c r="I72" i="2"/>
  <c r="K11" i="2" l="1"/>
  <c r="K9" i="2" s="1"/>
  <c r="G15" i="2"/>
  <c r="H21" i="2"/>
  <c r="G21" i="2" s="1"/>
  <c r="H13" i="2"/>
  <c r="G23" i="2"/>
  <c r="L12" i="2"/>
  <c r="L9" i="2" s="1"/>
  <c r="G72" i="2"/>
  <c r="I27" i="2"/>
  <c r="G27" i="2" s="1"/>
  <c r="J12" i="2"/>
  <c r="J9" i="2" s="1"/>
  <c r="H35" i="2"/>
  <c r="G35" i="2" s="1"/>
  <c r="G37" i="2"/>
  <c r="G55" i="2"/>
  <c r="I53" i="2"/>
  <c r="G53" i="2" s="1"/>
  <c r="I26" i="2"/>
  <c r="I16" i="2" s="1"/>
  <c r="K141" i="2" l="1"/>
  <c r="K139" i="2" s="1"/>
  <c r="G11" i="2"/>
  <c r="G26" i="2"/>
  <c r="I24" i="2"/>
  <c r="G24" i="2" s="1"/>
  <c r="H12" i="2"/>
  <c r="H9" i="2" s="1"/>
  <c r="J142" i="2"/>
  <c r="J139" i="2" s="1"/>
  <c r="L142" i="2"/>
  <c r="L139" i="2" s="1"/>
  <c r="G16" i="2" l="1"/>
  <c r="I13" i="2"/>
  <c r="G141" i="2"/>
  <c r="H142" i="2"/>
  <c r="H139" i="2" s="1"/>
  <c r="I12" i="2"/>
  <c r="G13" i="2"/>
  <c r="G12" i="2" l="1"/>
  <c r="I9" i="2"/>
  <c r="I142" i="2"/>
  <c r="I139" i="2" s="1"/>
  <c r="G9" i="2"/>
  <c r="G139" i="2" l="1"/>
  <c r="G142" i="2"/>
</calcChain>
</file>

<file path=xl/comments1.xml><?xml version="1.0" encoding="utf-8"?>
<comments xmlns="http://schemas.openxmlformats.org/spreadsheetml/2006/main">
  <authors>
    <author>Автор</author>
  </authors>
  <commentLis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16544100р-ув787-790 от 17.07.18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+582832,2 передвигаем с п.5 м.1.1.1(лет.оздоровление)
+3000000 c ИЛ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</t>
        </r>
        <r>
          <rPr>
            <sz val="8"/>
            <color indexed="81"/>
            <rFont val="Tahoma"/>
            <family val="2"/>
            <charset val="204"/>
          </rPr>
          <t>ведомления на общ.сумму 132980108,04 р. переделают на упр.имущества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+2000000 с ИЛ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+5000000 с ИЛ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ЦРМИ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-582832,2 передвигаем на п.1 м.1.1.2</t>
        </r>
      </text>
    </comment>
  </commentList>
</comments>
</file>

<file path=xl/sharedStrings.xml><?xml version="1.0" encoding="utf-8"?>
<sst xmlns="http://schemas.openxmlformats.org/spreadsheetml/2006/main" count="463" uniqueCount="123">
  <si>
    <t>№ п/п</t>
  </si>
  <si>
    <t>Всего</t>
  </si>
  <si>
    <t>Ответственные исполнители, соисполнители, участники</t>
  </si>
  <si>
    <t>2016 год</t>
  </si>
  <si>
    <t>2017 год</t>
  </si>
  <si>
    <t>2018 год</t>
  </si>
  <si>
    <t>Муниципальная программа "Развитие системы образования МО "Город Астрахань"</t>
  </si>
  <si>
    <t>Управление по образованию и науке администрации МО "Город Астрахань"</t>
  </si>
  <si>
    <t>Подпрограмма 4. "Психофизическая безопасность детей и подростков"</t>
  </si>
  <si>
    <t>Распределение расходов на реализацию муниципальной программы МО "Город Астрахань"  "Развитие системы образования МО "Город Астрахань"</t>
  </si>
  <si>
    <t>Источники финансирования</t>
  </si>
  <si>
    <t>всего</t>
  </si>
  <si>
    <t>Итого</t>
  </si>
  <si>
    <t>Бюджет АО</t>
  </si>
  <si>
    <t>Подпрограмма 1. "Повышение доступности и качества дошкольного, общего, дополнительного образования"</t>
  </si>
  <si>
    <t>Подпрограмма 2.  "Приведение зданий и прилегающих территорий учреждений образования и спорта администрации муниципального образования «Город Астрахань» в соответствие с требованиями строительных норм и правил, пожарной, антитеррористической и санитарно-эпидемиологической безопасности"</t>
  </si>
  <si>
    <t>Подпрограмма 3.  "Строительство, реконструкция и капитальный ремонт объектов образования города Астрахани"</t>
  </si>
  <si>
    <t>х</t>
  </si>
  <si>
    <r>
      <rPr>
        <b/>
        <sz val="8"/>
        <rFont val="Times New Roman"/>
        <family val="1"/>
        <charset val="204"/>
      </rPr>
      <t>Мероприятие 1.1.1</t>
    </r>
    <r>
      <rPr>
        <sz val="8"/>
        <rFont val="Times New Roman"/>
        <family val="1"/>
        <charset val="204"/>
      </rPr>
      <t xml:space="preserve">. Проведение текущего ремонта  и благоустройство прилегающих территорий учреждений образования и спорта администрации муниципального образования «Город Астрахань»  </t>
    </r>
  </si>
  <si>
    <r>
      <rPr>
        <b/>
        <sz val="8"/>
        <rFont val="Times New Roman"/>
        <family val="1"/>
        <charset val="204"/>
      </rPr>
      <t xml:space="preserve">Мероприятие 1.1.2. </t>
    </r>
    <r>
      <rPr>
        <sz val="8"/>
        <rFont val="Times New Roman"/>
        <family val="1"/>
        <charset val="204"/>
      </rPr>
      <t xml:space="preserve">Обеспечение пожарной и  санитарно-эпидемиологической безопасности в  учреждениях образования и спорта администрации муниципального образования «Город Астрахань»  </t>
    </r>
  </si>
  <si>
    <r>
      <rPr>
        <b/>
        <sz val="8"/>
        <rFont val="Times New Roman"/>
        <family val="1"/>
        <charset val="204"/>
      </rPr>
      <t>Цель 1.</t>
    </r>
    <r>
      <rPr>
        <sz val="8"/>
        <rFont val="Times New Roman"/>
        <family val="1"/>
        <charset val="204"/>
      </rPr>
      <t xml:space="preserve">  Профилактика правонарушений  среди обучающихся  в муниципальном образовании «Город Астрахань»</t>
    </r>
  </si>
  <si>
    <r>
      <rPr>
        <b/>
        <sz val="8"/>
        <color indexed="8"/>
        <rFont val="Times New Roman"/>
        <family val="1"/>
        <charset val="204"/>
      </rPr>
      <t>Задача 1.1</t>
    </r>
    <r>
      <rPr>
        <sz val="8"/>
        <color indexed="8"/>
        <rFont val="Times New Roman"/>
        <family val="1"/>
        <charset val="204"/>
      </rPr>
      <t>. Предупреждение безнадзорности, беспризорности, правонарушений и антиобщественных действий обучающихся, выявление и устранение причин и условий, способствующих этому</t>
    </r>
  </si>
  <si>
    <r>
      <rPr>
        <b/>
        <sz val="8"/>
        <color indexed="8"/>
        <rFont val="Times New Roman"/>
        <family val="1"/>
        <charset val="204"/>
      </rPr>
      <t>Мероприятие 1.1.1</t>
    </r>
    <r>
      <rPr>
        <sz val="8"/>
        <color indexed="8"/>
        <rFont val="Times New Roman"/>
        <family val="1"/>
        <charset val="204"/>
      </rPr>
      <t>. Реализация и внедрение мер по сокращению уровня правонарушений и преступлений среди обучающихся образовательных организаций</t>
    </r>
  </si>
  <si>
    <r>
      <rPr>
        <b/>
        <sz val="8"/>
        <rFont val="Times New Roman"/>
        <family val="1"/>
        <charset val="204"/>
      </rPr>
      <t xml:space="preserve">Задача 1.2. </t>
    </r>
    <r>
      <rPr>
        <sz val="8"/>
        <rFont val="Times New Roman"/>
        <family val="1"/>
        <charset val="204"/>
      </rPr>
      <t xml:space="preserve"> Организация профилактической  работы в муниципальных образовательных организациях города Астрахани по пропаганде здорового образа жизни, вреда курения, алкоголизма и наркотиков</t>
    </r>
  </si>
  <si>
    <r>
      <rPr>
        <b/>
        <sz val="8"/>
        <rFont val="Times New Roman"/>
        <family val="1"/>
        <charset val="204"/>
      </rPr>
      <t>Мероприятие 1.2.1</t>
    </r>
    <r>
      <rPr>
        <sz val="8"/>
        <rFont val="Times New Roman"/>
        <family val="1"/>
        <charset val="204"/>
      </rPr>
      <t>.  Разработка и осуществление комплекса мероприятий, способствующих формированию здорового образа жизни и профилактике всех форм зависимостей у обучающихся образовательных организаций</t>
    </r>
  </si>
  <si>
    <r>
      <rPr>
        <b/>
        <sz val="8"/>
        <rFont val="Times New Roman"/>
        <family val="1"/>
        <charset val="204"/>
      </rPr>
      <t>Задача 1.3.</t>
    </r>
    <r>
      <rPr>
        <sz val="8"/>
        <rFont val="Times New Roman"/>
        <family val="1"/>
        <charset val="204"/>
      </rPr>
      <t xml:space="preserve"> Формирование толерантного сознания и поведения, противодействие экстремизму у обучающихся </t>
    </r>
  </si>
  <si>
    <r>
      <rPr>
        <b/>
        <sz val="8"/>
        <rFont val="Times New Roman"/>
        <family val="1"/>
        <charset val="204"/>
      </rPr>
      <t>Мероприятие 1.3.1.</t>
    </r>
    <r>
      <rPr>
        <sz val="8"/>
        <rFont val="Times New Roman"/>
        <family val="1"/>
        <charset val="204"/>
      </rPr>
      <t xml:space="preserve"> Разработка и реализация мер, направленных на распространение в среде обучающихся образовательных организаций МО "Город Астрахань" идей духовного единства и повышения культуры межконфессионального общения</t>
    </r>
  </si>
  <si>
    <r>
      <rPr>
        <b/>
        <sz val="8"/>
        <rFont val="Times New Roman"/>
        <family val="1"/>
        <charset val="204"/>
      </rPr>
      <t xml:space="preserve">Цель 1. </t>
    </r>
    <r>
      <rPr>
        <sz val="8"/>
        <rFont val="Times New Roman"/>
        <family val="1"/>
        <charset val="204"/>
      </rPr>
      <t>Удовлетворение потребностей детей и их родителей в качественных и социально-значимых услугах отдыха для улучшения состояния здоровья детей, проживающих на территории муниципального образования «Город Астрахань»</t>
    </r>
  </si>
  <si>
    <r>
      <rPr>
        <b/>
        <sz val="8"/>
        <rFont val="Times New Roman"/>
        <family val="1"/>
        <charset val="204"/>
      </rPr>
      <t>Задача 1.1.</t>
    </r>
    <r>
      <rPr>
        <sz val="8"/>
        <rFont val="Times New Roman"/>
        <family val="1"/>
        <charset val="204"/>
      </rPr>
      <t xml:space="preserve"> Организация воспитательной  работы с детьми в каникулярное время с обязательной организацией питания и отдыха детей </t>
    </r>
  </si>
  <si>
    <r>
      <rPr>
        <b/>
        <sz val="8"/>
        <rFont val="Times New Roman"/>
        <family val="1"/>
        <charset val="204"/>
      </rPr>
      <t>Мероприятие 1.1.1.</t>
    </r>
    <r>
      <rPr>
        <sz val="8"/>
        <rFont val="Times New Roman"/>
        <family val="1"/>
        <charset val="204"/>
      </rPr>
      <t xml:space="preserve"> Организация работы  лагерей с дневным пребыванием на базе муниципальных образовательных организаций в летний каникулярный период</t>
    </r>
  </si>
  <si>
    <r>
      <rPr>
        <b/>
        <sz val="8"/>
        <rFont val="Times New Roman"/>
        <family val="1"/>
        <charset val="204"/>
      </rPr>
      <t xml:space="preserve">Задача 1.2. </t>
    </r>
    <r>
      <rPr>
        <sz val="8"/>
        <rFont val="Times New Roman"/>
        <family val="1"/>
        <charset val="204"/>
      </rPr>
      <t xml:space="preserve">Приобщение детей и подростков к здоровому образу жизни во внешкольное время </t>
    </r>
  </si>
  <si>
    <r>
      <rPr>
        <b/>
        <sz val="8"/>
        <rFont val="Times New Roman"/>
        <family val="1"/>
        <charset val="204"/>
      </rPr>
      <t>Мероприятие 1.2.1.</t>
    </r>
    <r>
      <rPr>
        <sz val="8"/>
        <rFont val="Times New Roman"/>
        <family val="1"/>
        <charset val="204"/>
      </rPr>
      <t xml:space="preserve"> Организация работы по формированию здорового образа жизни </t>
    </r>
  </si>
  <si>
    <r>
      <rPr>
        <b/>
        <sz val="8"/>
        <rFont val="Times New Roman"/>
        <family val="1"/>
        <charset val="204"/>
      </rPr>
      <t xml:space="preserve">Задача 1.3. </t>
    </r>
    <r>
      <rPr>
        <sz val="8"/>
        <rFont val="Times New Roman"/>
        <family val="1"/>
        <charset val="204"/>
      </rPr>
      <t xml:space="preserve">Создание условий для сохранения и дальнейшего развития организаций, деятельность которых направлена на реализацию услуг по обеспечению отдыха детей </t>
    </r>
  </si>
  <si>
    <r>
      <rPr>
        <b/>
        <sz val="8"/>
        <rFont val="Times New Roman"/>
        <family val="1"/>
        <charset val="204"/>
      </rPr>
      <t>Мероприятие 1.3.1.</t>
    </r>
    <r>
      <rPr>
        <sz val="8"/>
        <rFont val="Times New Roman"/>
        <family val="1"/>
        <charset val="204"/>
      </rPr>
      <t xml:space="preserve"> Осуществление контроля за качеством и безопасностью предоставляемых услуг, в том числе услуги питания, организация досуга, соблюдение техники безопасности</t>
    </r>
  </si>
  <si>
    <r>
      <rPr>
        <b/>
        <sz val="8"/>
        <rFont val="Times New Roman"/>
        <family val="1"/>
        <charset val="204"/>
      </rPr>
      <t xml:space="preserve">Задача 1.4. </t>
    </r>
    <r>
      <rPr>
        <sz val="8"/>
        <rFont val="Times New Roman"/>
        <family val="1"/>
        <charset val="204"/>
      </rPr>
      <t xml:space="preserve"> Организация общественно-полезной деятельности в муниципальных образовательных организациях в каникулярный период</t>
    </r>
  </si>
  <si>
    <r>
      <rPr>
        <b/>
        <sz val="8"/>
        <rFont val="Times New Roman"/>
        <family val="1"/>
        <charset val="204"/>
      </rPr>
      <t xml:space="preserve">Мероприятие 1.4.1. </t>
    </r>
    <r>
      <rPr>
        <sz val="8"/>
        <rFont val="Times New Roman"/>
        <family val="1"/>
        <charset val="204"/>
      </rPr>
      <t xml:space="preserve">                                                                     Организация работы на пришкольных участках, в  ремонтных бригадах,организованных на базе муниципальных образовательных организаций города</t>
    </r>
  </si>
  <si>
    <r>
      <rPr>
        <b/>
        <sz val="8"/>
        <rFont val="Times New Roman"/>
        <family val="1"/>
        <charset val="204"/>
      </rPr>
      <t xml:space="preserve">Задача 1.5. </t>
    </r>
    <r>
      <rPr>
        <sz val="8"/>
        <rFont val="Times New Roman"/>
        <family val="1"/>
        <charset val="204"/>
      </rPr>
      <t>Создание условий для организации культурно-досуговой деятельности, направленной на развитие творческого потенциала детей, их духовно-нравственное развитие</t>
    </r>
  </si>
  <si>
    <r>
      <rPr>
        <b/>
        <sz val="8"/>
        <color indexed="8"/>
        <rFont val="Times New Roman"/>
        <family val="1"/>
        <charset val="204"/>
      </rPr>
      <t>Мероприятие 1.5.1.</t>
    </r>
    <r>
      <rPr>
        <sz val="8"/>
        <color indexed="8"/>
        <rFont val="Times New Roman"/>
        <family val="1"/>
        <charset val="204"/>
      </rPr>
      <t xml:space="preserve"> Организация досуга детей на базе подростковых клубов МБУ "Центр развития молодежных инициатив"</t>
    </r>
  </si>
  <si>
    <r>
      <rPr>
        <b/>
        <sz val="8"/>
        <rFont val="Times New Roman"/>
        <family val="1"/>
        <charset val="204"/>
      </rPr>
      <t xml:space="preserve">Мероприятие 1.5.2.  </t>
    </r>
    <r>
      <rPr>
        <sz val="8"/>
        <rFont val="Times New Roman"/>
        <family val="1"/>
        <charset val="204"/>
      </rPr>
      <t>Организация и проведение экскурсионно-познавательных поездок по памятным местам города Астрахани и Астраханской области</t>
    </r>
  </si>
  <si>
    <r>
      <rPr>
        <b/>
        <sz val="8"/>
        <rFont val="Times New Roman"/>
        <family val="1"/>
        <charset val="204"/>
      </rPr>
      <t>Мероприятие 1.5.3.</t>
    </r>
    <r>
      <rPr>
        <sz val="8"/>
        <rFont val="Times New Roman"/>
        <family val="1"/>
        <charset val="204"/>
      </rPr>
      <t xml:space="preserve"> Организация туристических походов</t>
    </r>
  </si>
  <si>
    <r>
      <rPr>
        <b/>
        <sz val="8"/>
        <rFont val="Times New Roman"/>
        <family val="1"/>
        <charset val="204"/>
      </rPr>
      <t xml:space="preserve">Мероприятие 1.5.5. </t>
    </r>
    <r>
      <rPr>
        <sz val="8"/>
        <rFont val="Times New Roman"/>
        <family val="1"/>
        <charset val="204"/>
      </rPr>
      <t xml:space="preserve"> Культурно-массовые мероприятия для детей, в том числе посещающих  лагеря с дневным пребыванием</t>
    </r>
  </si>
  <si>
    <t>Бюджет  МО "Город Астрахань"</t>
  </si>
  <si>
    <t>Итого по программе</t>
  </si>
  <si>
    <t>Не требует финансирования</t>
  </si>
  <si>
    <t>Планируемые расходы, в рублях</t>
  </si>
  <si>
    <t>ВЦП   "Организация отдыха и досуга детей и подростков города Астрахани"</t>
  </si>
  <si>
    <t>Управление культуры администрации МО "Город Астрахань"</t>
  </si>
  <si>
    <r>
      <rPr>
        <b/>
        <sz val="8"/>
        <rFont val="Times New Roman"/>
        <family val="1"/>
        <charset val="204"/>
      </rPr>
      <t xml:space="preserve">Мероприятие 1. </t>
    </r>
    <r>
      <rPr>
        <sz val="8"/>
        <rFont val="Times New Roman"/>
        <family val="1"/>
        <charset val="204"/>
      </rPr>
      <t>Создание организационно-методических условий для исполнения муниципального задания подведомственными организациями и повышения качества оказываемых услуг</t>
    </r>
  </si>
  <si>
    <r>
      <rPr>
        <b/>
        <sz val="8"/>
        <rFont val="Times New Roman"/>
        <family val="1"/>
        <charset val="204"/>
      </rPr>
      <t xml:space="preserve">Мероприятие 1.5.4. </t>
    </r>
    <r>
      <rPr>
        <sz val="8"/>
        <rFont val="Times New Roman"/>
        <family val="1"/>
        <charset val="204"/>
      </rPr>
      <t>Организация досуга детей в организациях дополнительного образования в летний каникулярный период</t>
    </r>
  </si>
  <si>
    <r>
      <rPr>
        <b/>
        <sz val="8"/>
        <color indexed="8"/>
        <rFont val="Times New Roman"/>
        <family val="1"/>
        <charset val="204"/>
      </rPr>
      <t xml:space="preserve">Цель 1. </t>
    </r>
    <r>
      <rPr>
        <sz val="8"/>
        <color indexed="8"/>
        <rFont val="Times New Roman"/>
        <family val="1"/>
        <charset val="204"/>
      </rPr>
      <t xml:space="preserve"> Создание необходимых условий для повышения качества образования,  обеспечение безопасных условий осуществления образовательного процесса, сохранение жизни и здоровья обучающихся и педагогов, снижение эксплуатационных затрат на техническое обслуживание</t>
    </r>
  </si>
  <si>
    <r>
      <t xml:space="preserve">Мероприятие 1.1.4.  </t>
    </r>
    <r>
      <rPr>
        <sz val="8"/>
        <rFont val="Times New Roman"/>
        <family val="1"/>
        <charset val="204"/>
      </rPr>
      <t>Транспортное обеспечение  мероприятий</t>
    </r>
  </si>
  <si>
    <r>
      <rPr>
        <b/>
        <sz val="8"/>
        <rFont val="Times New Roman"/>
        <family val="1"/>
        <charset val="204"/>
      </rPr>
      <t>Цель 1.</t>
    </r>
    <r>
      <rPr>
        <sz val="8"/>
        <rFont val="Times New Roman"/>
        <family val="1"/>
        <charset val="204"/>
      </rPr>
      <t xml:space="preserve">  Повышение  степени доступности качественного образования на территории муниципального образования «Город Астрахань» и позитивной социализации обучающихся в соответствии с меняющимися запросами личности, общества, государства и задачами социально-экономического развития города, региона, Российской Федерации</t>
    </r>
  </si>
  <si>
    <r>
      <rPr>
        <b/>
        <sz val="8"/>
        <rFont val="Times New Roman"/>
        <family val="1"/>
        <charset val="204"/>
      </rPr>
      <t>Задача 1.1.</t>
    </r>
    <r>
      <rPr>
        <sz val="8"/>
        <rFont val="Times New Roman"/>
        <family val="1"/>
        <charset val="204"/>
      </rPr>
      <t xml:space="preserve"> Создание условий для обеспечения доступного качественного дошкольного, общего и дополнительного образования </t>
    </r>
  </si>
  <si>
    <r>
      <rPr>
        <b/>
        <sz val="8"/>
        <rFont val="Times New Roman"/>
        <family val="1"/>
        <charset val="204"/>
      </rPr>
      <t>Основное мероприятие 1.1.1.</t>
    </r>
    <r>
      <rPr>
        <sz val="8"/>
        <rFont val="Times New Roman"/>
        <family val="1"/>
        <charset val="204"/>
      </rPr>
      <t xml:space="preserve"> Обеспечение эффективности управления в муниципальной системе образования</t>
    </r>
  </si>
  <si>
    <r>
      <rPr>
        <b/>
        <sz val="8"/>
        <rFont val="Times New Roman"/>
        <family val="1"/>
        <charset val="204"/>
      </rPr>
      <t>Мероприятие 2.</t>
    </r>
    <r>
      <rPr>
        <sz val="8"/>
        <rFont val="Times New Roman"/>
        <family val="1"/>
        <charset val="204"/>
      </rPr>
      <t xml:space="preserve"> Снижение неэффективных расходов в сфере образования</t>
    </r>
  </si>
  <si>
    <r>
      <rPr>
        <b/>
        <sz val="8"/>
        <rFont val="Times New Roman"/>
        <family val="1"/>
        <charset val="204"/>
      </rPr>
      <t>Мероприятие 1.1.1.</t>
    </r>
    <r>
      <rPr>
        <sz val="8"/>
        <rFont val="Times New Roman"/>
        <family val="1"/>
        <charset val="204"/>
      </rPr>
      <t xml:space="preserve"> Обеспечение деятельности подведомственных организаций</t>
    </r>
  </si>
  <si>
    <r>
      <rPr>
        <b/>
        <sz val="8"/>
        <rFont val="Times New Roman"/>
        <family val="1"/>
        <charset val="204"/>
      </rPr>
      <t xml:space="preserve">Мероприятие 1.1.3. </t>
    </r>
    <r>
      <rPr>
        <sz val="8"/>
        <rFont val="Times New Roman"/>
        <family val="1"/>
        <charset val="204"/>
      </rPr>
      <t xml:space="preserve">Обеспечение антитеррористической безопасности в учреждениях образования и спорта администрации муниципального образования «Город Астрахань»  </t>
    </r>
  </si>
  <si>
    <r>
      <rPr>
        <b/>
        <sz val="8"/>
        <rFont val="Times New Roman"/>
        <family val="1"/>
        <charset val="204"/>
      </rPr>
      <t>Задача 2.1.</t>
    </r>
    <r>
      <rPr>
        <sz val="8"/>
        <rFont val="Times New Roman"/>
        <family val="1"/>
        <charset val="204"/>
      </rPr>
      <t xml:space="preserve"> Повышение доступности, своевременности и качества оказания медицинской помощи обучающимся муниципальных образовательных организаций города Астрахани</t>
    </r>
  </si>
  <si>
    <t>2019 год</t>
  </si>
  <si>
    <r>
      <rPr>
        <b/>
        <sz val="8"/>
        <rFont val="Times New Roman"/>
        <family val="1"/>
        <charset val="204"/>
      </rPr>
      <t xml:space="preserve">Мероприятие 1.1.3. </t>
    </r>
    <r>
      <rPr>
        <sz val="8"/>
        <rFont val="Times New Roman"/>
        <family val="1"/>
        <charset val="204"/>
      </rPr>
      <t xml:space="preserve">Оптимизация сети муниципальных образовательных учреждений </t>
    </r>
  </si>
  <si>
    <t>Управление образования администрации МО "Город Астрахань",  управление культуры администрации МО "Город Астрахань"</t>
  </si>
  <si>
    <t>Управление  образования администрации МО "Город Астрахань"</t>
  </si>
  <si>
    <t>Управление образования администрации МО "Город Астрахань"</t>
  </si>
  <si>
    <t>Управление  образования администрации МО "Город Астрахань",  управление культуры администрации МО "Город Астрахань"</t>
  </si>
  <si>
    <r>
      <rPr>
        <b/>
        <sz val="8"/>
        <rFont val="Times New Roman"/>
        <family val="1"/>
        <charset val="204"/>
      </rPr>
      <t>Цель 2.</t>
    </r>
    <r>
      <rPr>
        <sz val="8"/>
        <rFont val="Times New Roman"/>
        <family val="1"/>
        <charset val="204"/>
      </rPr>
      <t xml:space="preserve"> Сохранение и укрепление состояния здоровья детей и подростков посредством создания безопасных условий для организации охраны здоровья обучающихся в муниципальных образовательных организациях города Астрахани</t>
    </r>
  </si>
  <si>
    <t>Управление по капитальному строительству администрации МО "Город Астрахань"</t>
  </si>
  <si>
    <t>Подпрограмма 5.  "Организация отдыха и досуга детей и подростков города Астрахани"</t>
  </si>
  <si>
    <r>
      <t xml:space="preserve">Мероприятие 1.1.6.  </t>
    </r>
    <r>
      <rPr>
        <sz val="8"/>
        <rFont val="Times New Roman"/>
        <family val="1"/>
        <charset val="204"/>
      </rPr>
      <t>Учебные сборы с юношами 10-х классов муниципальных образовательных организаций, проходящими подготовку по основам военной службы</t>
    </r>
  </si>
  <si>
    <r>
      <rPr>
        <b/>
        <sz val="8"/>
        <rFont val="Times New Roman"/>
        <family val="1"/>
        <charset val="204"/>
      </rPr>
      <t xml:space="preserve">Мероприятие 1.1.4. </t>
    </r>
    <r>
      <rPr>
        <sz val="8"/>
        <rFont val="Times New Roman"/>
        <family val="1"/>
        <charset val="204"/>
      </rPr>
      <t xml:space="preserve">Обеспечение пожарной, антитеррористической, санитарно-эпидемиологической безопасности и доступности  в  учреждениях образования и спорта администрации муниципального образования «Город Астрахань»  </t>
    </r>
  </si>
  <si>
    <r>
      <rPr>
        <b/>
        <sz val="8"/>
        <color indexed="8"/>
        <rFont val="Times New Roman"/>
        <family val="1"/>
        <charset val="204"/>
      </rPr>
      <t>Задача 1.1.</t>
    </r>
    <r>
      <rPr>
        <sz val="8"/>
        <color indexed="8"/>
        <rFont val="Times New Roman"/>
        <family val="1"/>
        <charset val="204"/>
      </rPr>
      <t xml:space="preserve">  Приведение зданий и прилегающих территорий в учреждениях образования и спорта администрации муниципального образования «Город Астрахань» в соответствие с требованиями строительных и санитарных норм и правил, создание безопасной, функционально и эстетически привлекательной образовательной среды для обучающихся</t>
    </r>
  </si>
  <si>
    <t>Начальник управления                                                                                                                                              (должность руководителя)</t>
  </si>
  <si>
    <t xml:space="preserve">________________________________И.В. Горина                                                            (подпись и ФИО руководителя)  </t>
  </si>
  <si>
    <t>2020 год</t>
  </si>
  <si>
    <r>
      <rPr>
        <b/>
        <sz val="8"/>
        <color indexed="8"/>
        <rFont val="Times New Roman"/>
        <family val="1"/>
        <charset val="204"/>
      </rPr>
      <t xml:space="preserve">Задача 1.2. </t>
    </r>
    <r>
      <rPr>
        <sz val="8"/>
        <color indexed="8"/>
        <rFont val="Times New Roman"/>
        <family val="1"/>
        <charset val="204"/>
      </rPr>
      <t xml:space="preserve"> Создание необходимых условий для повышения качества образования,  обеспечение безопасных условий осуществления образовательного процесса, сохранение жизни и здоровья обучающихся и педагогов, снижение эксплуатационных затрат на техническое обслуживание</t>
    </r>
  </si>
  <si>
    <r>
      <rPr>
        <b/>
        <sz val="8"/>
        <color indexed="8"/>
        <rFont val="Times New Roman"/>
        <family val="1"/>
        <charset val="204"/>
      </rPr>
      <t>Задача 1.3.</t>
    </r>
    <r>
      <rPr>
        <sz val="8"/>
        <color indexed="8"/>
        <rFont val="Times New Roman"/>
        <family val="1"/>
        <charset val="204"/>
      </rPr>
      <t xml:space="preserve">  Повышение уровня обеспеченности населения МО "Город Астрахань" объектами образования</t>
    </r>
  </si>
  <si>
    <r>
      <rPr>
        <b/>
        <sz val="8"/>
        <rFont val="Times New Roman"/>
        <family val="1"/>
        <charset val="204"/>
      </rPr>
      <t>Задача 1.4.</t>
    </r>
    <r>
      <rPr>
        <sz val="8"/>
        <rFont val="Times New Roman"/>
        <family val="1"/>
        <charset val="204"/>
      </rPr>
      <t xml:space="preserve">  Профилактика правонарушений  среди обучающихся  в муниципальном образовании «Город Астрахань»</t>
    </r>
  </si>
  <si>
    <r>
      <rPr>
        <b/>
        <sz val="8"/>
        <rFont val="Times New Roman"/>
        <family val="1"/>
        <charset val="204"/>
      </rPr>
      <t>Задача 1.5</t>
    </r>
    <r>
      <rPr>
        <sz val="8"/>
        <rFont val="Times New Roman"/>
        <family val="1"/>
        <charset val="204"/>
      </rPr>
      <t>. Сохранение и укрепление состояния здоровья детей и подростков посредством создания безопасных условий для организации охраны здоровья обучающихся в муниципальных образовательных организациях города Астрахани</t>
    </r>
  </si>
  <si>
    <r>
      <rPr>
        <b/>
        <sz val="8"/>
        <rFont val="Times New Roman"/>
        <family val="1"/>
        <charset val="204"/>
      </rPr>
      <t xml:space="preserve">Задача 1.6. </t>
    </r>
    <r>
      <rPr>
        <sz val="8"/>
        <rFont val="Times New Roman"/>
        <family val="1"/>
        <charset val="204"/>
      </rPr>
      <t>Удовлетворение потребностей детей и их родителей в качественных и социально-значимых услугах отдыха для улучшения состояния здоровья детей, проживающих на территории муниципального образования «Город Астрахань»</t>
    </r>
  </si>
  <si>
    <r>
      <rPr>
        <b/>
        <sz val="8"/>
        <rFont val="Times New Roman"/>
        <family val="1"/>
        <charset val="204"/>
      </rPr>
      <t>Мероприятие 2.1.1.</t>
    </r>
    <r>
      <rPr>
        <sz val="8"/>
        <rFont val="Times New Roman"/>
        <family val="1"/>
        <charset val="204"/>
      </rPr>
      <t xml:space="preserve"> Оснащение медицинских кабинетов муниципальных образовательных организаций города Астрахани медицинским оборудованием</t>
    </r>
  </si>
  <si>
    <r>
      <rPr>
        <b/>
        <sz val="8"/>
        <rFont val="Times New Roman"/>
        <family val="1"/>
        <charset val="204"/>
      </rPr>
      <t xml:space="preserve">Цель 1. </t>
    </r>
    <r>
      <rPr>
        <sz val="8"/>
        <rFont val="Times New Roman"/>
        <family val="1"/>
        <charset val="204"/>
      </rPr>
      <t>Создание условий для обеспечения доступности и качества дошкольного, общего и дополнительного образования</t>
    </r>
  </si>
  <si>
    <r>
      <rPr>
        <b/>
        <sz val="8"/>
        <rFont val="Times New Roman"/>
        <family val="1"/>
        <charset val="204"/>
      </rPr>
      <t>Задача 1.1.</t>
    </r>
    <r>
      <rPr>
        <sz val="8"/>
        <rFont val="Times New Roman"/>
        <family val="1"/>
        <charset val="204"/>
      </rPr>
      <t xml:space="preserve">Удовлетворение потребностей </t>
    </r>
    <r>
      <rPr>
        <sz val="8"/>
        <rFont val="Times New Roman"/>
        <family val="1"/>
        <charset val="204"/>
      </rPr>
      <t xml:space="preserve"> граждан в получении доступного и качественного дошкольного, общего и дополнительного образования с учетом индивидуальных способностей обучающихся на территории МО «Город Астрахань»</t>
    </r>
  </si>
  <si>
    <r>
      <rPr>
        <b/>
        <sz val="8"/>
        <rFont val="Times New Roman"/>
        <family val="1"/>
        <charset val="204"/>
      </rPr>
      <t>Мероприятие 1.1.5. С</t>
    </r>
    <r>
      <rPr>
        <sz val="8"/>
        <rFont val="Times New Roman"/>
        <family val="1"/>
        <charset val="204"/>
      </rPr>
      <t xml:space="preserve">оздание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образовательным программам) условий для получения детьми-инвалидами качественного образования </t>
    </r>
  </si>
  <si>
    <r>
      <rPr>
        <b/>
        <sz val="8"/>
        <color theme="1"/>
        <rFont val="Times New Roman"/>
        <family val="1"/>
        <charset val="204"/>
      </rPr>
      <t>Цель 1</t>
    </r>
    <r>
      <rPr>
        <sz val="8"/>
        <color theme="1"/>
        <rFont val="Times New Roman"/>
        <family val="1"/>
        <charset val="204"/>
      </rPr>
      <t>. Повышение уровня обеспеченности населения МО "Город Астрахань" объектами образования</t>
    </r>
  </si>
  <si>
    <r>
      <rPr>
        <b/>
        <sz val="8"/>
        <color theme="1"/>
        <rFont val="Times New Roman"/>
        <family val="1"/>
        <charset val="204"/>
      </rPr>
      <t>Задача 1.1.</t>
    </r>
    <r>
      <rPr>
        <sz val="8"/>
        <color theme="1"/>
        <rFont val="Times New Roman"/>
        <family val="1"/>
        <charset val="204"/>
      </rPr>
      <t xml:space="preserve"> Развитие сети образовательных организаций города и создание соответствующих нормативам условий пребывания для обучающихся и воспитанников в образовательных организациях</t>
    </r>
  </si>
  <si>
    <r>
      <rPr>
        <b/>
        <sz val="8"/>
        <color theme="1"/>
        <rFont val="Times New Roman"/>
        <family val="1"/>
        <charset val="204"/>
      </rPr>
      <t>Мероприятие 1.1.1.</t>
    </r>
    <r>
      <rPr>
        <sz val="8"/>
        <color theme="1"/>
        <rFont val="Times New Roman"/>
        <family val="1"/>
        <charset val="204"/>
      </rPr>
      <t xml:space="preserve">  Строительство детского сада в мкр. Бабаевского в Ленинском районе г.Астрахани</t>
    </r>
  </si>
  <si>
    <r>
      <rPr>
        <b/>
        <sz val="8"/>
        <color theme="1"/>
        <rFont val="Times New Roman"/>
        <family val="1"/>
        <charset val="204"/>
      </rPr>
      <t>Мероприятие 1.1.2.</t>
    </r>
    <r>
      <rPr>
        <sz val="8"/>
        <color theme="1"/>
        <rFont val="Times New Roman"/>
        <family val="1"/>
        <charset val="204"/>
      </rPr>
      <t xml:space="preserve">  Строительство детского сада в на 140 мест в пос. Янго-Аул</t>
    </r>
  </si>
  <si>
    <r>
      <rPr>
        <b/>
        <sz val="8"/>
        <color theme="1"/>
        <rFont val="Times New Roman"/>
        <family val="1"/>
        <charset val="204"/>
      </rPr>
      <t xml:space="preserve">Мероприятие 1.1.2. </t>
    </r>
    <r>
      <rPr>
        <sz val="8"/>
        <color theme="1"/>
        <rFont val="Times New Roman"/>
        <family val="1"/>
        <charset val="204"/>
      </rPr>
      <t xml:space="preserve"> Строительство общеобразовательной организации по ул.3-я Зеленгинская в Кировском районе г.Астрахани</t>
    </r>
  </si>
  <si>
    <r>
      <rPr>
        <b/>
        <sz val="8"/>
        <rFont val="Times New Roman"/>
        <family val="1"/>
        <charset val="204"/>
      </rPr>
      <t xml:space="preserve">Мероприятие 1.1.2. </t>
    </r>
    <r>
      <rPr>
        <sz val="8"/>
        <rFont val="Times New Roman"/>
        <family val="1"/>
        <charset val="204"/>
      </rPr>
      <t xml:space="preserve">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  </t>
    </r>
  </si>
  <si>
    <r>
      <rPr>
        <b/>
        <sz val="8"/>
        <color theme="0"/>
        <rFont val="Times New Roman"/>
        <family val="1"/>
        <charset val="204"/>
      </rPr>
      <t xml:space="preserve">Мероприятие 1.1.3. </t>
    </r>
    <r>
      <rPr>
        <sz val="8"/>
        <color theme="0"/>
        <rFont val="Times New Roman"/>
        <family val="1"/>
        <charset val="204"/>
      </rPr>
      <t xml:space="preserve"> Строительство школы на 800 учащихся по пер. Грановского в Трусовском районе г. Астрахани</t>
    </r>
  </si>
  <si>
    <r>
      <t xml:space="preserve"> Мероприятие 1.1.7. </t>
    </r>
    <r>
      <rPr>
        <sz val="8"/>
        <rFont val="Times New Roman"/>
        <family val="1"/>
        <charset val="204"/>
      </rPr>
  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</t>
    </r>
  </si>
  <si>
    <r>
      <rPr>
        <b/>
        <sz val="8"/>
        <rFont val="Times New Roman"/>
        <family val="1"/>
        <charset val="204"/>
      </rPr>
      <t xml:space="preserve">Мероприятие 1.1.3. Капитальный ремонт муниципальных образовательных организаций </t>
    </r>
    <r>
      <rPr>
        <sz val="8"/>
        <rFont val="Times New Roman"/>
        <family val="1"/>
        <charset val="204"/>
      </rPr>
      <t>(МБОУ СОШ № 13, МБОУ СОШ № 74, МБОУ СОШ № 14, МБДОУ № 85, МБДОУ № 108, МБОУ "Гимназия № 2", МБДОУ № 64, МБОУ СОШ № 57, МБОУ СОШ № 58, МБОУ ООШ № 3, МБОУ ООШ № 16, МБОУ СОШ № 1, МБОУ СОШ 53, МБОУ СОШ № 66, МБОУ СОШ № 37, МБДОУ № 80, МБДОУ № 54, МБДОУ № 77, МБОУ ООШ № 7, МБОУ СОШ № 20, МБДОУ № 89, МБОУ ООШ № 5)</t>
    </r>
  </si>
  <si>
    <r>
      <t>Мероприятие 1.1.5.</t>
    </r>
    <r>
      <rPr>
        <sz val="8"/>
        <rFont val="Times New Roman"/>
        <family val="1"/>
        <charset val="204"/>
      </rPr>
      <t>Создание дополнительных мест для детей в возрасте от 2 месяцев до 3-х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</si>
  <si>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t>Бюджет  АО</t>
  </si>
  <si>
    <r>
      <rPr>
        <b/>
        <sz val="8"/>
        <rFont val="Times New Roman"/>
        <family val="1"/>
        <charset val="204"/>
      </rPr>
      <t>Мероприятие 1.1.6.</t>
    </r>
    <r>
      <rPr>
        <sz val="8"/>
        <rFont val="Times New Roman"/>
        <family val="1"/>
        <charset val="204"/>
      </rPr>
      <t xml:space="preserve"> Мероприятия по совершенствованию существующей инфраструктуры организаций образования и спорта</t>
    </r>
  </si>
  <si>
    <t>ГРБС (ведомство)</t>
  </si>
  <si>
    <t>Код</t>
  </si>
  <si>
    <t>целевой статьи</t>
  </si>
  <si>
    <t>Цели, задачи , наименование программных мероприятий</t>
  </si>
  <si>
    <t>Рогачева Е.В. 51-27-62 (51-27-84)</t>
  </si>
  <si>
    <t>01Э1140000</t>
  </si>
  <si>
    <t>0100000000</t>
  </si>
  <si>
    <t>0110000000</t>
  </si>
  <si>
    <t>0110160000</t>
  </si>
  <si>
    <t>0110140000</t>
  </si>
  <si>
    <t>0112040000</t>
  </si>
  <si>
    <t>0111540000</t>
  </si>
  <si>
    <t>0113460000</t>
  </si>
  <si>
    <t>0120000000</t>
  </si>
  <si>
    <t>0120240000</t>
  </si>
  <si>
    <t>0121640000</t>
  </si>
  <si>
    <t>0124740000</t>
  </si>
  <si>
    <t>0141040000</t>
  </si>
  <si>
    <t>0151240000</t>
  </si>
  <si>
    <t>0151340000</t>
  </si>
  <si>
    <r>
      <rPr>
        <b/>
        <sz val="8"/>
        <rFont val="Times New Roman"/>
        <family val="1"/>
        <charset val="204"/>
      </rPr>
      <t>Цель 1.</t>
    </r>
    <r>
      <rPr>
        <sz val="8"/>
        <rFont val="Times New Roman"/>
        <family val="1"/>
        <charset val="204"/>
      </rPr>
      <t xml:space="preserve"> Обеспечение доступности качественного дошкольного образования на территории муниципального образования "Город Астрахань"</t>
    </r>
  </si>
  <si>
    <r>
      <rPr>
        <b/>
        <sz val="8"/>
        <rFont val="Times New Roman"/>
        <family val="1"/>
        <charset val="204"/>
      </rPr>
      <t>Задача 1.</t>
    </r>
    <r>
      <rPr>
        <sz val="8"/>
        <rFont val="Times New Roman"/>
        <family val="1"/>
        <charset val="204"/>
      </rPr>
      <t xml:space="preserve">  Создание дополнительных мест в муниципальных дошкольных образовательных организациях</t>
    </r>
  </si>
  <si>
    <r>
      <rPr>
        <b/>
        <sz val="8"/>
        <rFont val="Times New Roman"/>
        <family val="1"/>
        <charset val="204"/>
      </rPr>
      <t xml:space="preserve">Мероприятие 1.1.1. </t>
    </r>
    <r>
      <rPr>
        <sz val="8"/>
        <rFont val="Times New Roman"/>
        <family val="1"/>
        <charset val="204"/>
      </rPr>
      <t xml:space="preserve">  Приобретение зданий и помещений для создания дополнительных мест для детей от 2 месяцев до 3 лет  в муниципальных дошкольных образовательных организациях       </t>
    </r>
  </si>
  <si>
    <t>Подпрограмма 6. "Создание дополнительных мест для детей в возрасте от 2-х месяцев до 3-х лет в муниципальных дошкольных образовательных организациях города Астрахани"</t>
  </si>
  <si>
    <t xml:space="preserve">Управление муниципального имущества администрации МО "Город Астрахань" </t>
  </si>
  <si>
    <t>Федеральный бюджет</t>
  </si>
  <si>
    <r>
      <rPr>
        <b/>
        <sz val="8"/>
        <rFont val="Times New Roman"/>
        <family val="1"/>
        <charset val="204"/>
      </rPr>
      <t>Задача 1.7.</t>
    </r>
    <r>
      <rPr>
        <sz val="8"/>
        <rFont val="Times New Roman"/>
        <family val="1"/>
        <charset val="204"/>
      </rPr>
      <t xml:space="preserve"> Обеспечение доступности качественного дошкольного образования на территории муниципального образования "Город Астрахань"</t>
    </r>
  </si>
  <si>
    <t>01136R1590</t>
  </si>
  <si>
    <t>Приложение 2 к муниципальной программе муниципального 
образования "Город Астрахань" "Развитие системы образования 
муниципального образования  "Город Астрахань"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</si>
</sst>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FF0000"/>
      <name val="Times New Roman"/>
      <family val="1"/>
      <charset val="204"/>
    </font>
    <font>
      <sz val="10"/>
      <name val="Calibri"/>
      <family val="2"/>
      <scheme val="minor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10"/>
      <color theme="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8" fillId="0" borderId="0"/>
  </cellStyleXfs>
  <cellXfs count="98">
    <xf numFmtId="0" fontId="0" fillId="0" borderId="0" xfId="0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right" wrapText="1"/>
    </xf>
  </cellXfs>
  <cellStyles count="5">
    <cellStyle name="Excel Built-in Normal" xfId="1"/>
    <cellStyle name="Excel Built-in Normal 2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0"/>
  <sheetViews>
    <sheetView showGridLines="0" tabSelected="1" view="pageBreakPreview" topLeftCell="D4" zoomScale="90" zoomScaleNormal="130" zoomScaleSheetLayoutView="90" workbookViewId="0">
      <selection activeCell="G1" sqref="G1:L3"/>
    </sheetView>
  </sheetViews>
  <sheetFormatPr defaultColWidth="9.109375" defaultRowHeight="13.8" x14ac:dyDescent="0.3"/>
  <cols>
    <col min="1" max="1" width="3.6640625" style="24" customWidth="1"/>
    <col min="2" max="2" width="32.44140625" style="25" customWidth="1"/>
    <col min="3" max="3" width="13.5546875" style="25" customWidth="1"/>
    <col min="4" max="4" width="12.109375" style="25" customWidth="1"/>
    <col min="5" max="5" width="7.109375" style="26" customWidth="1"/>
    <col min="6" max="6" width="9.88671875" style="59" customWidth="1"/>
    <col min="7" max="7" width="14.109375" style="23" customWidth="1"/>
    <col min="8" max="8" width="12.6640625" style="23" customWidth="1"/>
    <col min="9" max="9" width="12.33203125" style="23" customWidth="1"/>
    <col min="10" max="10" width="12.5546875" style="23" customWidth="1"/>
    <col min="11" max="11" width="12" style="27" customWidth="1"/>
    <col min="12" max="12" width="12.33203125" style="23" customWidth="1"/>
    <col min="13" max="16384" width="9.109375" style="23"/>
  </cols>
  <sheetData>
    <row r="1" spans="1:12" ht="10.199999999999999" customHeight="1" x14ac:dyDescent="0.3">
      <c r="A1" s="15"/>
      <c r="B1" s="16"/>
      <c r="C1" s="16"/>
      <c r="D1" s="16"/>
      <c r="E1" s="17"/>
      <c r="F1" s="51"/>
      <c r="G1" s="97" t="s">
        <v>122</v>
      </c>
      <c r="H1" s="97"/>
      <c r="I1" s="97"/>
      <c r="J1" s="97"/>
      <c r="K1" s="97"/>
      <c r="L1" s="97"/>
    </row>
    <row r="2" spans="1:12" ht="18" customHeight="1" x14ac:dyDescent="0.3">
      <c r="A2" s="15"/>
      <c r="B2" s="3"/>
      <c r="C2" s="3"/>
      <c r="D2" s="3"/>
      <c r="E2" s="4"/>
      <c r="F2" s="52"/>
      <c r="G2" s="97"/>
      <c r="H2" s="97"/>
      <c r="I2" s="97"/>
      <c r="J2" s="97"/>
      <c r="K2" s="97"/>
      <c r="L2" s="97"/>
    </row>
    <row r="3" spans="1:12" ht="18" customHeight="1" x14ac:dyDescent="0.3">
      <c r="A3" s="15"/>
      <c r="B3" s="3"/>
      <c r="C3" s="3"/>
      <c r="D3" s="3"/>
      <c r="E3" s="4"/>
      <c r="F3" s="52"/>
      <c r="G3" s="97"/>
      <c r="H3" s="97"/>
      <c r="I3" s="97"/>
      <c r="J3" s="97"/>
      <c r="K3" s="97"/>
      <c r="L3" s="97"/>
    </row>
    <row r="4" spans="1:12" ht="12.75" customHeight="1" x14ac:dyDescent="0.3">
      <c r="A4" s="93" t="s">
        <v>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3">
      <c r="A5" s="15"/>
      <c r="B5" s="65"/>
      <c r="C5" s="65"/>
      <c r="D5" s="65"/>
      <c r="E5" s="6"/>
      <c r="F5" s="53"/>
      <c r="G5" s="18"/>
      <c r="H5" s="18"/>
      <c r="I5" s="18"/>
      <c r="J5" s="94"/>
      <c r="K5" s="94"/>
      <c r="L5" s="94"/>
    </row>
    <row r="6" spans="1:12" ht="17.25" customHeight="1" x14ac:dyDescent="0.3">
      <c r="A6" s="92" t="s">
        <v>0</v>
      </c>
      <c r="B6" s="82" t="s">
        <v>97</v>
      </c>
      <c r="C6" s="82" t="s">
        <v>2</v>
      </c>
      <c r="D6" s="82" t="s">
        <v>10</v>
      </c>
      <c r="E6" s="92" t="s">
        <v>95</v>
      </c>
      <c r="F6" s="92"/>
      <c r="G6" s="92" t="s">
        <v>44</v>
      </c>
      <c r="H6" s="92"/>
      <c r="I6" s="92"/>
      <c r="J6" s="92"/>
      <c r="K6" s="92"/>
      <c r="L6" s="92"/>
    </row>
    <row r="7" spans="1:12" ht="30.6" x14ac:dyDescent="0.3">
      <c r="A7" s="92"/>
      <c r="B7" s="82"/>
      <c r="C7" s="82"/>
      <c r="D7" s="82"/>
      <c r="E7" s="60" t="s">
        <v>94</v>
      </c>
      <c r="F7" s="54" t="s">
        <v>96</v>
      </c>
      <c r="G7" s="60" t="s">
        <v>11</v>
      </c>
      <c r="H7" s="60" t="s">
        <v>3</v>
      </c>
      <c r="I7" s="60" t="s">
        <v>4</v>
      </c>
      <c r="J7" s="60" t="s">
        <v>5</v>
      </c>
      <c r="K7" s="60" t="s">
        <v>58</v>
      </c>
      <c r="L7" s="60" t="s">
        <v>72</v>
      </c>
    </row>
    <row r="8" spans="1:12" x14ac:dyDescent="0.3">
      <c r="A8" s="60">
        <v>1</v>
      </c>
      <c r="B8" s="66">
        <v>2</v>
      </c>
      <c r="C8" s="62">
        <v>3</v>
      </c>
      <c r="D8" s="62">
        <v>4</v>
      </c>
      <c r="E8" s="60">
        <v>5</v>
      </c>
      <c r="F8" s="54">
        <v>6</v>
      </c>
      <c r="G8" s="60">
        <v>7</v>
      </c>
      <c r="H8" s="60">
        <v>8</v>
      </c>
      <c r="I8" s="60">
        <v>9</v>
      </c>
      <c r="J8" s="60">
        <v>10</v>
      </c>
      <c r="K8" s="28">
        <v>11</v>
      </c>
      <c r="L8" s="60">
        <v>12</v>
      </c>
    </row>
    <row r="9" spans="1:12" ht="12.75" customHeight="1" x14ac:dyDescent="0.3">
      <c r="A9" s="87">
        <v>1</v>
      </c>
      <c r="B9" s="81" t="s">
        <v>6</v>
      </c>
      <c r="C9" s="83" t="s">
        <v>61</v>
      </c>
      <c r="D9" s="62" t="s">
        <v>12</v>
      </c>
      <c r="E9" s="60" t="s">
        <v>17</v>
      </c>
      <c r="F9" s="54" t="s">
        <v>100</v>
      </c>
      <c r="G9" s="30">
        <f>H9+I9+J9+K9+L9</f>
        <v>19751415871.82</v>
      </c>
      <c r="H9" s="30">
        <f>H10+H11+H12</f>
        <v>3791445870.6199999</v>
      </c>
      <c r="I9" s="30">
        <f t="shared" ref="I9:L9" si="0">I10+I11+I12</f>
        <v>4004499715.1599998</v>
      </c>
      <c r="J9" s="30">
        <f t="shared" si="0"/>
        <v>4139272968</v>
      </c>
      <c r="K9" s="30">
        <f t="shared" si="0"/>
        <v>3917209263.04</v>
      </c>
      <c r="L9" s="30">
        <f t="shared" si="0"/>
        <v>3898988055</v>
      </c>
    </row>
    <row r="10" spans="1:12" ht="21" customHeight="1" x14ac:dyDescent="0.3">
      <c r="A10" s="87"/>
      <c r="B10" s="81"/>
      <c r="C10" s="83"/>
      <c r="D10" s="61" t="s">
        <v>119</v>
      </c>
      <c r="E10" s="60"/>
      <c r="F10" s="54"/>
      <c r="G10" s="30">
        <f t="shared" ref="G10" si="1">H10+I10+J10+K10+L10</f>
        <v>109043688.59999999</v>
      </c>
      <c r="H10" s="30">
        <f t="shared" ref="H10:L12" si="2">H14</f>
        <v>0</v>
      </c>
      <c r="I10" s="30">
        <f t="shared" si="2"/>
        <v>0</v>
      </c>
      <c r="J10" s="30">
        <f t="shared" si="2"/>
        <v>0</v>
      </c>
      <c r="K10" s="30">
        <f t="shared" si="2"/>
        <v>109043688.59999999</v>
      </c>
      <c r="L10" s="30">
        <f t="shared" si="2"/>
        <v>0</v>
      </c>
    </row>
    <row r="11" spans="1:12" x14ac:dyDescent="0.3">
      <c r="A11" s="87"/>
      <c r="B11" s="81"/>
      <c r="C11" s="83"/>
      <c r="D11" s="62" t="s">
        <v>13</v>
      </c>
      <c r="E11" s="60" t="s">
        <v>17</v>
      </c>
      <c r="F11" s="54" t="s">
        <v>17</v>
      </c>
      <c r="G11" s="30">
        <f t="shared" ref="G11:G93" si="3">H11+I11+J11+K11+L11</f>
        <v>13269232936.84</v>
      </c>
      <c r="H11" s="30">
        <f t="shared" si="2"/>
        <v>2585595100</v>
      </c>
      <c r="I11" s="30">
        <f t="shared" si="2"/>
        <v>2709636417.4000001</v>
      </c>
      <c r="J11" s="30">
        <f t="shared" si="2"/>
        <v>2790827900</v>
      </c>
      <c r="K11" s="30">
        <f t="shared" si="2"/>
        <v>2546175519.4400001</v>
      </c>
      <c r="L11" s="30">
        <f t="shared" si="2"/>
        <v>2636998000</v>
      </c>
    </row>
    <row r="12" spans="1:12" ht="30.6" x14ac:dyDescent="0.3">
      <c r="A12" s="87"/>
      <c r="B12" s="81"/>
      <c r="C12" s="83"/>
      <c r="D12" s="62" t="s">
        <v>41</v>
      </c>
      <c r="E12" s="60" t="s">
        <v>17</v>
      </c>
      <c r="F12" s="54" t="s">
        <v>17</v>
      </c>
      <c r="G12" s="30">
        <f t="shared" si="3"/>
        <v>6373139246.3799992</v>
      </c>
      <c r="H12" s="30">
        <f>H16</f>
        <v>1205850770.6199999</v>
      </c>
      <c r="I12" s="30">
        <f t="shared" si="2"/>
        <v>1294863297.7599998</v>
      </c>
      <c r="J12" s="30">
        <f t="shared" si="2"/>
        <v>1348445068</v>
      </c>
      <c r="K12" s="30">
        <f t="shared" si="2"/>
        <v>1261990055</v>
      </c>
      <c r="L12" s="30">
        <f t="shared" si="2"/>
        <v>1261990055</v>
      </c>
    </row>
    <row r="13" spans="1:12" ht="12.75" customHeight="1" x14ac:dyDescent="0.3">
      <c r="A13" s="87">
        <v>2</v>
      </c>
      <c r="B13" s="91" t="s">
        <v>51</v>
      </c>
      <c r="C13" s="83" t="s">
        <v>61</v>
      </c>
      <c r="D13" s="62" t="s">
        <v>12</v>
      </c>
      <c r="E13" s="60">
        <v>741</v>
      </c>
      <c r="F13" s="54" t="s">
        <v>17</v>
      </c>
      <c r="G13" s="30">
        <f t="shared" si="3"/>
        <v>19751415871.82</v>
      </c>
      <c r="H13" s="30">
        <f>H14+H15+H16</f>
        <v>3791445870.6199999</v>
      </c>
      <c r="I13" s="30">
        <f t="shared" ref="I13:L13" si="4">I14+I15+I16</f>
        <v>4004499715.1599998</v>
      </c>
      <c r="J13" s="30">
        <f t="shared" si="4"/>
        <v>4139272968</v>
      </c>
      <c r="K13" s="30">
        <f t="shared" si="4"/>
        <v>3917209263.04</v>
      </c>
      <c r="L13" s="30">
        <f t="shared" si="4"/>
        <v>3898988055</v>
      </c>
    </row>
    <row r="14" spans="1:12" ht="23.25" customHeight="1" x14ac:dyDescent="0.3">
      <c r="A14" s="87"/>
      <c r="B14" s="91"/>
      <c r="C14" s="83"/>
      <c r="D14" s="61" t="s">
        <v>119</v>
      </c>
      <c r="E14" s="60"/>
      <c r="F14" s="54"/>
      <c r="G14" s="30">
        <f>H14+I14+J14+K14+L14</f>
        <v>109043688.59999999</v>
      </c>
      <c r="H14" s="30">
        <f>H32</f>
        <v>0</v>
      </c>
      <c r="I14" s="30">
        <f t="shared" ref="I14:L14" si="5">I32</f>
        <v>0</v>
      </c>
      <c r="J14" s="30">
        <f t="shared" si="5"/>
        <v>0</v>
      </c>
      <c r="K14" s="30">
        <f t="shared" si="5"/>
        <v>109043688.59999999</v>
      </c>
      <c r="L14" s="30">
        <f t="shared" si="5"/>
        <v>0</v>
      </c>
    </row>
    <row r="15" spans="1:12" x14ac:dyDescent="0.3">
      <c r="A15" s="87"/>
      <c r="B15" s="91"/>
      <c r="C15" s="83"/>
      <c r="D15" s="62" t="s">
        <v>13</v>
      </c>
      <c r="E15" s="60">
        <v>741</v>
      </c>
      <c r="F15" s="54" t="s">
        <v>17</v>
      </c>
      <c r="G15" s="30">
        <f t="shared" si="3"/>
        <v>13269232936.84</v>
      </c>
      <c r="H15" s="30">
        <f>H22+H33</f>
        <v>2585595100</v>
      </c>
      <c r="I15" s="30">
        <f>I22+I25+I33</f>
        <v>2709636417.4000001</v>
      </c>
      <c r="J15" s="30">
        <f t="shared" ref="J15:L15" si="6">J22+J25+J33</f>
        <v>2790827900</v>
      </c>
      <c r="K15" s="30">
        <f t="shared" si="6"/>
        <v>2546175519.4400001</v>
      </c>
      <c r="L15" s="30">
        <f t="shared" si="6"/>
        <v>2636998000</v>
      </c>
    </row>
    <row r="16" spans="1:12" ht="69" customHeight="1" x14ac:dyDescent="0.3">
      <c r="A16" s="87"/>
      <c r="B16" s="91"/>
      <c r="C16" s="83"/>
      <c r="D16" s="62" t="s">
        <v>41</v>
      </c>
      <c r="E16" s="60">
        <v>741</v>
      </c>
      <c r="F16" s="54" t="s">
        <v>17</v>
      </c>
      <c r="G16" s="30">
        <f t="shared" si="3"/>
        <v>6373139246.3799992</v>
      </c>
      <c r="H16" s="30">
        <f>H18+H23+H26+H27+H29+H30+H34</f>
        <v>1205850770.6199999</v>
      </c>
      <c r="I16" s="30">
        <f t="shared" ref="I16:L16" si="7">I18+I23+I26+I27+I29+I30+I34</f>
        <v>1294863297.7599998</v>
      </c>
      <c r="J16" s="30">
        <f t="shared" si="7"/>
        <v>1348445068</v>
      </c>
      <c r="K16" s="30">
        <f t="shared" si="7"/>
        <v>1261990055</v>
      </c>
      <c r="L16" s="30">
        <f t="shared" si="7"/>
        <v>1261990055</v>
      </c>
    </row>
    <row r="17" spans="1:12" ht="12.75" customHeight="1" x14ac:dyDescent="0.3">
      <c r="A17" s="87">
        <v>3</v>
      </c>
      <c r="B17" s="91" t="s">
        <v>53</v>
      </c>
      <c r="C17" s="83" t="s">
        <v>62</v>
      </c>
      <c r="D17" s="62" t="s">
        <v>1</v>
      </c>
      <c r="E17" s="60">
        <v>741</v>
      </c>
      <c r="F17" s="54" t="s">
        <v>99</v>
      </c>
      <c r="G17" s="30">
        <f>H17+I17+J17+K17+L17</f>
        <v>292254476</v>
      </c>
      <c r="H17" s="30">
        <f>H18</f>
        <v>57929000</v>
      </c>
      <c r="I17" s="30">
        <f t="shared" ref="I17:L18" si="8">I18</f>
        <v>52824000</v>
      </c>
      <c r="J17" s="30">
        <f t="shared" si="8"/>
        <v>60500492</v>
      </c>
      <c r="K17" s="30">
        <f t="shared" si="8"/>
        <v>60500492</v>
      </c>
      <c r="L17" s="30">
        <f t="shared" si="8"/>
        <v>60500492</v>
      </c>
    </row>
    <row r="18" spans="1:12" ht="30.6" x14ac:dyDescent="0.3">
      <c r="A18" s="87"/>
      <c r="B18" s="91"/>
      <c r="C18" s="83"/>
      <c r="D18" s="62" t="s">
        <v>41</v>
      </c>
      <c r="E18" s="60">
        <v>741</v>
      </c>
      <c r="F18" s="54" t="s">
        <v>99</v>
      </c>
      <c r="G18" s="30">
        <f>H18+I18+J18+K18+L18</f>
        <v>292254476</v>
      </c>
      <c r="H18" s="30">
        <f>H19</f>
        <v>57929000</v>
      </c>
      <c r="I18" s="30">
        <f t="shared" si="8"/>
        <v>52824000</v>
      </c>
      <c r="J18" s="30">
        <f t="shared" si="8"/>
        <v>60500492</v>
      </c>
      <c r="K18" s="30">
        <f t="shared" si="8"/>
        <v>60500492</v>
      </c>
      <c r="L18" s="30">
        <f t="shared" si="8"/>
        <v>60500492</v>
      </c>
    </row>
    <row r="19" spans="1:12" ht="51" x14ac:dyDescent="0.3">
      <c r="A19" s="61">
        <v>4</v>
      </c>
      <c r="B19" s="63" t="s">
        <v>47</v>
      </c>
      <c r="C19" s="62" t="s">
        <v>62</v>
      </c>
      <c r="D19" s="62" t="s">
        <v>41</v>
      </c>
      <c r="E19" s="60">
        <v>741</v>
      </c>
      <c r="F19" s="54" t="s">
        <v>99</v>
      </c>
      <c r="G19" s="30">
        <f>H19+I19+J19+K19+L19</f>
        <v>292254476</v>
      </c>
      <c r="H19" s="30">
        <f>62814600+100000-3150000-1835600</f>
        <v>57929000</v>
      </c>
      <c r="I19" s="30">
        <f>58532200-603200-605000-4500000</f>
        <v>52824000</v>
      </c>
      <c r="J19" s="30">
        <f>62873811.6-4084338.6+1711019</f>
        <v>60500492</v>
      </c>
      <c r="K19" s="30">
        <f>62873811.6-4084338.6+1711019</f>
        <v>60500492</v>
      </c>
      <c r="L19" s="30">
        <f>62873811.6-4084338.6+1711019</f>
        <v>60500492</v>
      </c>
    </row>
    <row r="20" spans="1:12" ht="40.799999999999997" x14ac:dyDescent="0.3">
      <c r="A20" s="61">
        <v>5</v>
      </c>
      <c r="B20" s="63" t="s">
        <v>54</v>
      </c>
      <c r="C20" s="62" t="s">
        <v>62</v>
      </c>
      <c r="D20" s="62" t="s">
        <v>43</v>
      </c>
      <c r="E20" s="60">
        <v>741</v>
      </c>
      <c r="F20" s="54" t="s">
        <v>17</v>
      </c>
      <c r="G20" s="30">
        <f>H20+I20+J20+K20+L20</f>
        <v>0</v>
      </c>
      <c r="H20" s="30">
        <v>0</v>
      </c>
      <c r="I20" s="30">
        <v>0</v>
      </c>
      <c r="J20" s="30">
        <v>0</v>
      </c>
      <c r="K20" s="31">
        <v>0</v>
      </c>
      <c r="L20" s="31">
        <v>0</v>
      </c>
    </row>
    <row r="21" spans="1:12" ht="12.75" customHeight="1" x14ac:dyDescent="0.3">
      <c r="A21" s="87">
        <v>6</v>
      </c>
      <c r="B21" s="91" t="s">
        <v>52</v>
      </c>
      <c r="C21" s="83" t="s">
        <v>61</v>
      </c>
      <c r="D21" s="62" t="s">
        <v>12</v>
      </c>
      <c r="E21" s="60">
        <v>741</v>
      </c>
      <c r="F21" s="54" t="s">
        <v>17</v>
      </c>
      <c r="G21" s="30">
        <f t="shared" si="3"/>
        <v>18793603120.720001</v>
      </c>
      <c r="H21" s="30">
        <f>H22+H23</f>
        <v>3594784509.6199999</v>
      </c>
      <c r="I21" s="30">
        <f>I22+I23</f>
        <v>3777859702.8999996</v>
      </c>
      <c r="J21" s="30">
        <f>J22+J23</f>
        <v>3981450246.1999998</v>
      </c>
      <c r="K21" s="30">
        <f>K22+K23</f>
        <v>3662487931</v>
      </c>
      <c r="L21" s="30">
        <f>L22+L23</f>
        <v>3777020731</v>
      </c>
    </row>
    <row r="22" spans="1:12" x14ac:dyDescent="0.3">
      <c r="A22" s="87"/>
      <c r="B22" s="91"/>
      <c r="C22" s="83"/>
      <c r="D22" s="62" t="s">
        <v>13</v>
      </c>
      <c r="E22" s="60">
        <v>741</v>
      </c>
      <c r="F22" s="54" t="s">
        <v>17</v>
      </c>
      <c r="G22" s="30">
        <f t="shared" si="3"/>
        <v>13235412900</v>
      </c>
      <c r="H22" s="30">
        <f>H39</f>
        <v>2585595100</v>
      </c>
      <c r="I22" s="30">
        <f t="shared" ref="I22:L23" si="9">I39</f>
        <v>2699752800</v>
      </c>
      <c r="J22" s="30">
        <f t="shared" si="9"/>
        <v>2790827900</v>
      </c>
      <c r="K22" s="30">
        <f t="shared" si="9"/>
        <v>2522239100</v>
      </c>
      <c r="L22" s="30">
        <f t="shared" si="9"/>
        <v>2636998000</v>
      </c>
    </row>
    <row r="23" spans="1:12" ht="30.6" x14ac:dyDescent="0.3">
      <c r="A23" s="87"/>
      <c r="B23" s="91"/>
      <c r="C23" s="83"/>
      <c r="D23" s="62" t="s">
        <v>41</v>
      </c>
      <c r="E23" s="60">
        <v>741</v>
      </c>
      <c r="F23" s="54" t="s">
        <v>17</v>
      </c>
      <c r="G23" s="30">
        <f t="shared" si="3"/>
        <v>5558190220.7200003</v>
      </c>
      <c r="H23" s="30">
        <f>H40</f>
        <v>1009189409.62</v>
      </c>
      <c r="I23" s="30">
        <f t="shared" si="9"/>
        <v>1078106902.8999999</v>
      </c>
      <c r="J23" s="30">
        <f t="shared" si="9"/>
        <v>1190622346.2</v>
      </c>
      <c r="K23" s="30">
        <f t="shared" si="9"/>
        <v>1140248831</v>
      </c>
      <c r="L23" s="30">
        <f t="shared" si="9"/>
        <v>1140022731</v>
      </c>
    </row>
    <row r="24" spans="1:12" ht="39" customHeight="1" x14ac:dyDescent="0.3">
      <c r="A24" s="72">
        <v>7</v>
      </c>
      <c r="B24" s="88" t="s">
        <v>73</v>
      </c>
      <c r="C24" s="84" t="s">
        <v>62</v>
      </c>
      <c r="D24" s="62" t="s">
        <v>12</v>
      </c>
      <c r="E24" s="60">
        <v>741</v>
      </c>
      <c r="F24" s="54" t="s">
        <v>17</v>
      </c>
      <c r="G24" s="30">
        <f t="shared" si="3"/>
        <v>283885762.52999997</v>
      </c>
      <c r="H24" s="30">
        <f>H25+H26</f>
        <v>42401900</v>
      </c>
      <c r="I24" s="30">
        <f t="shared" ref="I24:L24" si="10">I25+I26</f>
        <v>62724066.529999994</v>
      </c>
      <c r="J24" s="30">
        <f t="shared" si="10"/>
        <v>82619932</v>
      </c>
      <c r="K24" s="30">
        <f t="shared" si="10"/>
        <v>48069932</v>
      </c>
      <c r="L24" s="30">
        <f t="shared" si="10"/>
        <v>48069932</v>
      </c>
    </row>
    <row r="25" spans="1:12" x14ac:dyDescent="0.3">
      <c r="A25" s="73"/>
      <c r="B25" s="89"/>
      <c r="C25" s="85"/>
      <c r="D25" s="62" t="s">
        <v>13</v>
      </c>
      <c r="E25" s="60">
        <v>741</v>
      </c>
      <c r="F25" s="54" t="s">
        <v>17</v>
      </c>
      <c r="G25" s="30">
        <f t="shared" si="3"/>
        <v>9883617.4000000004</v>
      </c>
      <c r="H25" s="30">
        <f>H57</f>
        <v>0</v>
      </c>
      <c r="I25" s="30">
        <f t="shared" ref="I25:L25" si="11">I57</f>
        <v>9883617.4000000004</v>
      </c>
      <c r="J25" s="30">
        <f t="shared" si="11"/>
        <v>0</v>
      </c>
      <c r="K25" s="30">
        <f t="shared" si="11"/>
        <v>0</v>
      </c>
      <c r="L25" s="30">
        <f t="shared" si="11"/>
        <v>0</v>
      </c>
    </row>
    <row r="26" spans="1:12" ht="30.6" x14ac:dyDescent="0.3">
      <c r="A26" s="74"/>
      <c r="B26" s="90"/>
      <c r="C26" s="86"/>
      <c r="D26" s="62" t="s">
        <v>41</v>
      </c>
      <c r="E26" s="60">
        <v>741</v>
      </c>
      <c r="F26" s="54" t="s">
        <v>17</v>
      </c>
      <c r="G26" s="30">
        <f>H26+I26+J26+K26+L26</f>
        <v>274002145.13</v>
      </c>
      <c r="H26" s="30">
        <f>H55</f>
        <v>42401900</v>
      </c>
      <c r="I26" s="30">
        <f>I55</f>
        <v>52840449.129999995</v>
      </c>
      <c r="J26" s="30">
        <f>J55</f>
        <v>82619932</v>
      </c>
      <c r="K26" s="30">
        <f>K55</f>
        <v>48069932</v>
      </c>
      <c r="L26" s="30">
        <f>L55</f>
        <v>48069932</v>
      </c>
    </row>
    <row r="27" spans="1:12" ht="51" x14ac:dyDescent="0.3">
      <c r="A27" s="61">
        <v>8</v>
      </c>
      <c r="B27" s="19" t="s">
        <v>74</v>
      </c>
      <c r="C27" s="62" t="s">
        <v>65</v>
      </c>
      <c r="D27" s="62" t="s">
        <v>41</v>
      </c>
      <c r="E27" s="60">
        <v>741</v>
      </c>
      <c r="F27" s="54" t="s">
        <v>17</v>
      </c>
      <c r="G27" s="30">
        <f t="shared" si="3"/>
        <v>180182951.73000002</v>
      </c>
      <c r="H27" s="30">
        <f>H72</f>
        <v>83250981</v>
      </c>
      <c r="I27" s="30">
        <f>I72</f>
        <v>96931970.730000004</v>
      </c>
      <c r="J27" s="30">
        <f>J72</f>
        <v>0</v>
      </c>
      <c r="K27" s="30">
        <f>K72</f>
        <v>0</v>
      </c>
      <c r="L27" s="30">
        <f>L72</f>
        <v>0</v>
      </c>
    </row>
    <row r="28" spans="1:12" ht="40.799999999999997" x14ac:dyDescent="0.3">
      <c r="A28" s="61">
        <v>9</v>
      </c>
      <c r="B28" s="63" t="s">
        <v>75</v>
      </c>
      <c r="C28" s="62" t="s">
        <v>46</v>
      </c>
      <c r="D28" s="62" t="s">
        <v>43</v>
      </c>
      <c r="E28" s="60">
        <v>741</v>
      </c>
      <c r="F28" s="54" t="s">
        <v>17</v>
      </c>
      <c r="G28" s="30">
        <f t="shared" si="3"/>
        <v>0</v>
      </c>
      <c r="H28" s="30">
        <f>H81</f>
        <v>0</v>
      </c>
      <c r="I28" s="30">
        <f t="shared" ref="I28:L28" si="12">I81</f>
        <v>0</v>
      </c>
      <c r="J28" s="30">
        <f t="shared" si="12"/>
        <v>0</v>
      </c>
      <c r="K28" s="30">
        <f t="shared" si="12"/>
        <v>0</v>
      </c>
      <c r="L28" s="30">
        <f t="shared" si="12"/>
        <v>0</v>
      </c>
    </row>
    <row r="29" spans="1:12" ht="51" x14ac:dyDescent="0.3">
      <c r="A29" s="61">
        <v>10</v>
      </c>
      <c r="B29" s="63" t="s">
        <v>76</v>
      </c>
      <c r="C29" s="62" t="s">
        <v>62</v>
      </c>
      <c r="D29" s="62" t="s">
        <v>41</v>
      </c>
      <c r="E29" s="60">
        <v>741</v>
      </c>
      <c r="F29" s="54" t="s">
        <v>17</v>
      </c>
      <c r="G29" s="30">
        <f t="shared" si="3"/>
        <v>5814740</v>
      </c>
      <c r="H29" s="30">
        <f>H88</f>
        <v>1765980</v>
      </c>
      <c r="I29" s="30">
        <f t="shared" ref="I29:L29" si="13">I88</f>
        <v>1934430</v>
      </c>
      <c r="J29" s="30">
        <f t="shared" si="13"/>
        <v>2114330</v>
      </c>
      <c r="K29" s="30">
        <f t="shared" si="13"/>
        <v>0</v>
      </c>
      <c r="L29" s="30">
        <f t="shared" si="13"/>
        <v>0</v>
      </c>
    </row>
    <row r="30" spans="1:12" ht="61.2" x14ac:dyDescent="0.3">
      <c r="A30" s="61">
        <v>11</v>
      </c>
      <c r="B30" s="63" t="s">
        <v>77</v>
      </c>
      <c r="C30" s="62" t="s">
        <v>62</v>
      </c>
      <c r="D30" s="62" t="s">
        <v>41</v>
      </c>
      <c r="E30" s="60">
        <v>741</v>
      </c>
      <c r="F30" s="54" t="s">
        <v>17</v>
      </c>
      <c r="G30" s="30">
        <f t="shared" si="3"/>
        <v>62694712.799999997</v>
      </c>
      <c r="H30" s="30">
        <f>H91</f>
        <v>11313500</v>
      </c>
      <c r="I30" s="30">
        <f>I91+I107</f>
        <v>12225545</v>
      </c>
      <c r="J30" s="30">
        <f t="shared" ref="J30:L30" si="14">J91+J107</f>
        <v>12587967.800000001</v>
      </c>
      <c r="K30" s="30">
        <f t="shared" si="14"/>
        <v>13170800</v>
      </c>
      <c r="L30" s="30">
        <f t="shared" si="14"/>
        <v>13396900</v>
      </c>
    </row>
    <row r="31" spans="1:12" ht="15.75" customHeight="1" x14ac:dyDescent="0.3">
      <c r="A31" s="72">
        <v>12</v>
      </c>
      <c r="B31" s="69" t="s">
        <v>120</v>
      </c>
      <c r="C31" s="84" t="s">
        <v>118</v>
      </c>
      <c r="D31" s="61" t="s">
        <v>1</v>
      </c>
      <c r="E31" s="60">
        <v>706</v>
      </c>
      <c r="F31" s="54" t="s">
        <v>17</v>
      </c>
      <c r="G31" s="30">
        <f t="shared" ref="G31:G34" si="15">H31+I31+J31+K31+L31</f>
        <v>132980108.03999999</v>
      </c>
      <c r="H31" s="30">
        <f>H32+H33+H34</f>
        <v>0</v>
      </c>
      <c r="I31" s="30">
        <f t="shared" ref="I31:L31" si="16">I32+I33+I34</f>
        <v>0</v>
      </c>
      <c r="J31" s="30">
        <f t="shared" si="16"/>
        <v>0</v>
      </c>
      <c r="K31" s="30">
        <f t="shared" si="16"/>
        <v>132980108.03999999</v>
      </c>
      <c r="L31" s="30">
        <f t="shared" si="16"/>
        <v>0</v>
      </c>
    </row>
    <row r="32" spans="1:12" ht="22.5" customHeight="1" x14ac:dyDescent="0.3">
      <c r="A32" s="73"/>
      <c r="B32" s="70"/>
      <c r="C32" s="85"/>
      <c r="D32" s="61" t="s">
        <v>119</v>
      </c>
      <c r="E32" s="60">
        <v>706</v>
      </c>
      <c r="F32" s="54" t="s">
        <v>17</v>
      </c>
      <c r="G32" s="30">
        <f t="shared" si="15"/>
        <v>109043688.59999999</v>
      </c>
      <c r="H32" s="30">
        <f>H124</f>
        <v>0</v>
      </c>
      <c r="I32" s="30">
        <f t="shared" ref="I32:L32" si="17">I124</f>
        <v>0</v>
      </c>
      <c r="J32" s="30">
        <f t="shared" si="17"/>
        <v>0</v>
      </c>
      <c r="K32" s="30">
        <f t="shared" si="17"/>
        <v>109043688.59999999</v>
      </c>
      <c r="L32" s="30">
        <f t="shared" si="17"/>
        <v>0</v>
      </c>
    </row>
    <row r="33" spans="1:12" ht="15.75" customHeight="1" x14ac:dyDescent="0.3">
      <c r="A33" s="73"/>
      <c r="B33" s="70"/>
      <c r="C33" s="85"/>
      <c r="D33" s="61" t="s">
        <v>13</v>
      </c>
      <c r="E33" s="60">
        <v>706</v>
      </c>
      <c r="F33" s="54" t="s">
        <v>17</v>
      </c>
      <c r="G33" s="30">
        <f t="shared" si="15"/>
        <v>23936419.440000001</v>
      </c>
      <c r="H33" s="30">
        <f>H125</f>
        <v>0</v>
      </c>
      <c r="I33" s="30">
        <f t="shared" ref="I33:L33" si="18">I125</f>
        <v>0</v>
      </c>
      <c r="J33" s="30">
        <f t="shared" si="18"/>
        <v>0</v>
      </c>
      <c r="K33" s="30">
        <f t="shared" si="18"/>
        <v>23936419.440000001</v>
      </c>
      <c r="L33" s="30">
        <f t="shared" si="18"/>
        <v>0</v>
      </c>
    </row>
    <row r="34" spans="1:12" ht="35.25" hidden="1" customHeight="1" x14ac:dyDescent="0.3">
      <c r="A34" s="74"/>
      <c r="B34" s="71"/>
      <c r="C34" s="86"/>
      <c r="D34" s="61" t="s">
        <v>41</v>
      </c>
      <c r="E34" s="60"/>
      <c r="F34" s="54"/>
      <c r="G34" s="30">
        <f t="shared" si="15"/>
        <v>0</v>
      </c>
      <c r="H34" s="30">
        <f>H126</f>
        <v>0</v>
      </c>
      <c r="I34" s="30">
        <f t="shared" ref="I34:L34" si="19">I126</f>
        <v>0</v>
      </c>
      <c r="J34" s="30">
        <f t="shared" si="19"/>
        <v>0</v>
      </c>
      <c r="K34" s="30">
        <f t="shared" si="19"/>
        <v>0</v>
      </c>
      <c r="L34" s="30">
        <f t="shared" si="19"/>
        <v>0</v>
      </c>
    </row>
    <row r="35" spans="1:12" ht="12.75" customHeight="1" x14ac:dyDescent="0.3">
      <c r="A35" s="87">
        <v>13</v>
      </c>
      <c r="B35" s="81" t="s">
        <v>14</v>
      </c>
      <c r="C35" s="83" t="s">
        <v>62</v>
      </c>
      <c r="D35" s="62" t="s">
        <v>1</v>
      </c>
      <c r="E35" s="60">
        <v>741</v>
      </c>
      <c r="F35" s="54" t="s">
        <v>101</v>
      </c>
      <c r="G35" s="30">
        <f t="shared" si="3"/>
        <v>18793603120.720001</v>
      </c>
      <c r="H35" s="30">
        <f>H36+H37</f>
        <v>3594784509.6199999</v>
      </c>
      <c r="I35" s="30">
        <f>I36+I37</f>
        <v>3777859702.8999996</v>
      </c>
      <c r="J35" s="30">
        <f>J36+J37</f>
        <v>3981450246.1999998</v>
      </c>
      <c r="K35" s="30">
        <f>K36+K37</f>
        <v>3662487931</v>
      </c>
      <c r="L35" s="30">
        <f>L36+L37</f>
        <v>3777020731</v>
      </c>
    </row>
    <row r="36" spans="1:12" x14ac:dyDescent="0.3">
      <c r="A36" s="87"/>
      <c r="B36" s="81"/>
      <c r="C36" s="83"/>
      <c r="D36" s="62" t="s">
        <v>13</v>
      </c>
      <c r="E36" s="60">
        <v>741</v>
      </c>
      <c r="F36" s="54" t="s">
        <v>101</v>
      </c>
      <c r="G36" s="30">
        <f t="shared" si="3"/>
        <v>13235412900</v>
      </c>
      <c r="H36" s="30">
        <f t="shared" ref="H36:L37" si="20">H39</f>
        <v>2585595100</v>
      </c>
      <c r="I36" s="30">
        <f t="shared" si="20"/>
        <v>2699752800</v>
      </c>
      <c r="J36" s="30">
        <f t="shared" si="20"/>
        <v>2790827900</v>
      </c>
      <c r="K36" s="30">
        <f t="shared" si="20"/>
        <v>2522239100</v>
      </c>
      <c r="L36" s="30">
        <f t="shared" si="20"/>
        <v>2636998000</v>
      </c>
    </row>
    <row r="37" spans="1:12" ht="30.6" x14ac:dyDescent="0.3">
      <c r="A37" s="87"/>
      <c r="B37" s="81"/>
      <c r="C37" s="83"/>
      <c r="D37" s="62" t="s">
        <v>41</v>
      </c>
      <c r="E37" s="60">
        <v>741</v>
      </c>
      <c r="F37" s="54" t="s">
        <v>101</v>
      </c>
      <c r="G37" s="30">
        <f t="shared" si="3"/>
        <v>5558190220.7200003</v>
      </c>
      <c r="H37" s="30">
        <f t="shared" si="20"/>
        <v>1009189409.62</v>
      </c>
      <c r="I37" s="30">
        <f t="shared" si="20"/>
        <v>1078106902.8999999</v>
      </c>
      <c r="J37" s="30">
        <f t="shared" si="20"/>
        <v>1190622346.2</v>
      </c>
      <c r="K37" s="30">
        <f t="shared" si="20"/>
        <v>1140248831</v>
      </c>
      <c r="L37" s="30">
        <f t="shared" si="20"/>
        <v>1140022731</v>
      </c>
    </row>
    <row r="38" spans="1:12" ht="12.75" customHeight="1" x14ac:dyDescent="0.3">
      <c r="A38" s="87">
        <v>14</v>
      </c>
      <c r="B38" s="91" t="s">
        <v>79</v>
      </c>
      <c r="C38" s="83" t="s">
        <v>61</v>
      </c>
      <c r="D38" s="62" t="s">
        <v>1</v>
      </c>
      <c r="E38" s="60">
        <v>741</v>
      </c>
      <c r="F38" s="54" t="s">
        <v>17</v>
      </c>
      <c r="G38" s="30">
        <f t="shared" si="3"/>
        <v>18793603120.720001</v>
      </c>
      <c r="H38" s="30">
        <f>H39+H40</f>
        <v>3594784509.6199999</v>
      </c>
      <c r="I38" s="30">
        <f>I39+I40</f>
        <v>3777859702.8999996</v>
      </c>
      <c r="J38" s="30">
        <f>J39+J40</f>
        <v>3981450246.1999998</v>
      </c>
      <c r="K38" s="30">
        <f>K39+K40</f>
        <v>3662487931</v>
      </c>
      <c r="L38" s="30">
        <f>L39+L40</f>
        <v>3777020731</v>
      </c>
    </row>
    <row r="39" spans="1:12" x14ac:dyDescent="0.3">
      <c r="A39" s="87"/>
      <c r="B39" s="91"/>
      <c r="C39" s="83"/>
      <c r="D39" s="62" t="s">
        <v>13</v>
      </c>
      <c r="E39" s="60">
        <v>741</v>
      </c>
      <c r="F39" s="54" t="s">
        <v>17</v>
      </c>
      <c r="G39" s="30">
        <f t="shared" si="3"/>
        <v>13235412900</v>
      </c>
      <c r="H39" s="30">
        <f t="shared" ref="H39:L40" si="21">H42</f>
        <v>2585595100</v>
      </c>
      <c r="I39" s="30">
        <f t="shared" si="21"/>
        <v>2699752800</v>
      </c>
      <c r="J39" s="30">
        <f t="shared" si="21"/>
        <v>2790827900</v>
      </c>
      <c r="K39" s="30">
        <f t="shared" si="21"/>
        <v>2522239100</v>
      </c>
      <c r="L39" s="30">
        <f t="shared" si="21"/>
        <v>2636998000</v>
      </c>
    </row>
    <row r="40" spans="1:12" ht="30.6" x14ac:dyDescent="0.3">
      <c r="A40" s="87"/>
      <c r="B40" s="91"/>
      <c r="C40" s="83"/>
      <c r="D40" s="62" t="s">
        <v>41</v>
      </c>
      <c r="E40" s="60">
        <v>741</v>
      </c>
      <c r="F40" s="54" t="s">
        <v>17</v>
      </c>
      <c r="G40" s="30">
        <f t="shared" si="3"/>
        <v>5558190220.7200003</v>
      </c>
      <c r="H40" s="30">
        <f t="shared" si="21"/>
        <v>1009189409.62</v>
      </c>
      <c r="I40" s="30">
        <f t="shared" si="21"/>
        <v>1078106902.8999999</v>
      </c>
      <c r="J40" s="30">
        <f t="shared" si="21"/>
        <v>1190622346.2</v>
      </c>
      <c r="K40" s="30">
        <f t="shared" si="21"/>
        <v>1140248831</v>
      </c>
      <c r="L40" s="30">
        <f t="shared" si="21"/>
        <v>1140022731</v>
      </c>
    </row>
    <row r="41" spans="1:12" ht="12.75" customHeight="1" x14ac:dyDescent="0.3">
      <c r="A41" s="87">
        <v>15</v>
      </c>
      <c r="B41" s="91" t="s">
        <v>80</v>
      </c>
      <c r="C41" s="83" t="s">
        <v>62</v>
      </c>
      <c r="D41" s="62" t="s">
        <v>1</v>
      </c>
      <c r="E41" s="60">
        <v>741</v>
      </c>
      <c r="F41" s="54" t="s">
        <v>17</v>
      </c>
      <c r="G41" s="30">
        <f t="shared" si="3"/>
        <v>18793603120.720001</v>
      </c>
      <c r="H41" s="30">
        <f>H42+H43</f>
        <v>3594784509.6199999</v>
      </c>
      <c r="I41" s="30">
        <f>I42+I43</f>
        <v>3777859702.8999996</v>
      </c>
      <c r="J41" s="30">
        <f>J42+J43</f>
        <v>3981450246.1999998</v>
      </c>
      <c r="K41" s="30">
        <f>K42+K43</f>
        <v>3662487931</v>
      </c>
      <c r="L41" s="30">
        <f>L42+L43</f>
        <v>3777020731</v>
      </c>
    </row>
    <row r="42" spans="1:12" x14ac:dyDescent="0.3">
      <c r="A42" s="87"/>
      <c r="B42" s="91"/>
      <c r="C42" s="83"/>
      <c r="D42" s="62" t="s">
        <v>13</v>
      </c>
      <c r="E42" s="60">
        <v>741</v>
      </c>
      <c r="F42" s="54" t="s">
        <v>17</v>
      </c>
      <c r="G42" s="30">
        <f t="shared" si="3"/>
        <v>13235412900</v>
      </c>
      <c r="H42" s="30">
        <f>H45+H52</f>
        <v>2585595100</v>
      </c>
      <c r="I42" s="30">
        <f>I45+I50+I52</f>
        <v>2699752800</v>
      </c>
      <c r="J42" s="30">
        <f t="shared" ref="J42:L42" si="22">J45+J50+J52</f>
        <v>2790827900</v>
      </c>
      <c r="K42" s="30">
        <f t="shared" si="22"/>
        <v>2522239100</v>
      </c>
      <c r="L42" s="30">
        <f t="shared" si="22"/>
        <v>2636998000</v>
      </c>
    </row>
    <row r="43" spans="1:12" ht="54.75" customHeight="1" x14ac:dyDescent="0.3">
      <c r="A43" s="87"/>
      <c r="B43" s="91"/>
      <c r="C43" s="83"/>
      <c r="D43" s="62" t="s">
        <v>41</v>
      </c>
      <c r="E43" s="60">
        <v>741</v>
      </c>
      <c r="F43" s="54" t="s">
        <v>17</v>
      </c>
      <c r="G43" s="30">
        <f t="shared" si="3"/>
        <v>5558190220.7200003</v>
      </c>
      <c r="H43" s="30">
        <f>H46+H47+H48+H49+H50+H51</f>
        <v>1009189409.62</v>
      </c>
      <c r="I43" s="30">
        <f>I46+I47+I48+I49+I51</f>
        <v>1078106902.8999999</v>
      </c>
      <c r="J43" s="30">
        <f t="shared" ref="J43:L43" si="23">J46+J47+J48+J49+J51</f>
        <v>1190622346.2</v>
      </c>
      <c r="K43" s="30">
        <f t="shared" si="23"/>
        <v>1140248831</v>
      </c>
      <c r="L43" s="30">
        <f t="shared" si="23"/>
        <v>1140022731</v>
      </c>
    </row>
    <row r="44" spans="1:12" ht="12.75" customHeight="1" x14ac:dyDescent="0.3">
      <c r="A44" s="87">
        <v>16</v>
      </c>
      <c r="B44" s="91" t="s">
        <v>55</v>
      </c>
      <c r="C44" s="83" t="s">
        <v>62</v>
      </c>
      <c r="D44" s="62" t="s">
        <v>1</v>
      </c>
      <c r="E44" s="60">
        <v>741</v>
      </c>
      <c r="F44" s="54" t="s">
        <v>17</v>
      </c>
      <c r="G44" s="30">
        <f t="shared" si="3"/>
        <v>18619671397.119999</v>
      </c>
      <c r="H44" s="30">
        <f>H45+H46</f>
        <v>3543863168.8199997</v>
      </c>
      <c r="I44" s="30">
        <f>I45+I46</f>
        <v>3738279131.3000002</v>
      </c>
      <c r="J44" s="30">
        <f>J45+J46</f>
        <v>3932030273</v>
      </c>
      <c r="K44" s="30">
        <f>K45+K46</f>
        <v>3645369962</v>
      </c>
      <c r="L44" s="30">
        <f>L45+L46</f>
        <v>3760128862</v>
      </c>
    </row>
    <row r="45" spans="1:12" x14ac:dyDescent="0.3">
      <c r="A45" s="87"/>
      <c r="B45" s="91"/>
      <c r="C45" s="83"/>
      <c r="D45" s="62" t="s">
        <v>13</v>
      </c>
      <c r="E45" s="60">
        <v>741</v>
      </c>
      <c r="F45" s="54" t="s">
        <v>102</v>
      </c>
      <c r="G45" s="30">
        <f t="shared" si="3"/>
        <v>13223131700</v>
      </c>
      <c r="H45" s="30">
        <f>2532124600+24888100+28582400</f>
        <v>2585595100</v>
      </c>
      <c r="I45" s="30">
        <f>409386300+1088436400+1093393500+31067100-3065300+8955100+33279500+9201900+2592400+1799600+16880400</f>
        <v>2691926900</v>
      </c>
      <c r="J45" s="30">
        <f>2714606200+55222300+16544100</f>
        <v>2786372600</v>
      </c>
      <c r="K45" s="30">
        <f>3225249276-703010176</f>
        <v>2522239100</v>
      </c>
      <c r="L45" s="30">
        <f>3225249276-588251276</f>
        <v>2636998000</v>
      </c>
    </row>
    <row r="46" spans="1:12" ht="30.6" x14ac:dyDescent="0.3">
      <c r="A46" s="87"/>
      <c r="B46" s="91"/>
      <c r="C46" s="83"/>
      <c r="D46" s="62" t="s">
        <v>41</v>
      </c>
      <c r="E46" s="60">
        <v>741</v>
      </c>
      <c r="F46" s="54" t="s">
        <v>103</v>
      </c>
      <c r="G46" s="30">
        <f t="shared" si="3"/>
        <v>5396539697.1199999</v>
      </c>
      <c r="H46" s="30">
        <f>1100851820-43422600-2132000-25542830-71486321.18</f>
        <v>958268068.81999993</v>
      </c>
      <c r="I46" s="30">
        <f>1069929338-18577106.7-17000000+12000000</f>
        <v>1046352231.3</v>
      </c>
      <c r="J46" s="30">
        <f>1278823157.02-58603394.34-112979206.68+15890306+17004300+16587100-11716267+651678</f>
        <v>1145657673</v>
      </c>
      <c r="K46" s="31">
        <f>1279754473.31-49000787.28-123513130.03+15890306</f>
        <v>1123130862</v>
      </c>
      <c r="L46" s="31">
        <f>1279754473.31-49000787.28-123513130.03+15890306</f>
        <v>1123130862</v>
      </c>
    </row>
    <row r="47" spans="1:12" ht="51" x14ac:dyDescent="0.3">
      <c r="A47" s="61">
        <v>17</v>
      </c>
      <c r="B47" s="21" t="s">
        <v>87</v>
      </c>
      <c r="C47" s="62" t="s">
        <v>62</v>
      </c>
      <c r="D47" s="62" t="s">
        <v>41</v>
      </c>
      <c r="E47" s="60">
        <v>741</v>
      </c>
      <c r="F47" s="54" t="s">
        <v>104</v>
      </c>
      <c r="G47" s="30">
        <f t="shared" si="3"/>
        <v>155611120.13999999</v>
      </c>
      <c r="H47" s="30">
        <f>43422600+3090000-3500000+8050000-2622575.66</f>
        <v>48440024.340000004</v>
      </c>
      <c r="I47" s="30">
        <f>14942760+6811911.6+10000000</f>
        <v>31754671.600000001</v>
      </c>
      <c r="J47" s="30">
        <f>28180610-14363000+6966267+582832.2+3000000+19411935</f>
        <v>43778644.200000003</v>
      </c>
      <c r="K47" s="30">
        <f>15931940</f>
        <v>15931940</v>
      </c>
      <c r="L47" s="30">
        <f>21754671.6-7937061.6+1888230</f>
        <v>15705840.000000002</v>
      </c>
    </row>
    <row r="48" spans="1:12" ht="40.799999999999997" x14ac:dyDescent="0.3">
      <c r="A48" s="61">
        <v>18</v>
      </c>
      <c r="B48" s="21" t="s">
        <v>59</v>
      </c>
      <c r="C48" s="62" t="s">
        <v>61</v>
      </c>
      <c r="D48" s="62" t="s">
        <v>41</v>
      </c>
      <c r="E48" s="60">
        <v>741</v>
      </c>
      <c r="F48" s="54" t="s">
        <v>17</v>
      </c>
      <c r="G48" s="30">
        <f t="shared" si="3"/>
        <v>2399332.46</v>
      </c>
      <c r="H48" s="30">
        <f>2132000+60000+220000-12667.54</f>
        <v>2399332.46</v>
      </c>
      <c r="I48" s="30">
        <v>0</v>
      </c>
      <c r="J48" s="30">
        <v>0</v>
      </c>
      <c r="K48" s="31">
        <v>0</v>
      </c>
      <c r="L48" s="31">
        <v>0</v>
      </c>
    </row>
    <row r="49" spans="1:12" ht="40.799999999999997" x14ac:dyDescent="0.3">
      <c r="A49" s="61">
        <v>19</v>
      </c>
      <c r="B49" s="22" t="s">
        <v>50</v>
      </c>
      <c r="C49" s="62" t="s">
        <v>62</v>
      </c>
      <c r="D49" s="62" t="s">
        <v>41</v>
      </c>
      <c r="E49" s="60">
        <v>741</v>
      </c>
      <c r="F49" s="54" t="s">
        <v>17</v>
      </c>
      <c r="G49" s="30">
        <f t="shared" si="3"/>
        <v>81984</v>
      </c>
      <c r="H49" s="30">
        <f>82520-536</f>
        <v>81984</v>
      </c>
      <c r="I49" s="30">
        <v>0</v>
      </c>
      <c r="J49" s="30">
        <v>0</v>
      </c>
      <c r="K49" s="31">
        <v>0</v>
      </c>
      <c r="L49" s="31">
        <v>0</v>
      </c>
    </row>
    <row r="50" spans="1:12" ht="61.2" hidden="1" x14ac:dyDescent="0.3">
      <c r="A50" s="61">
        <v>19</v>
      </c>
      <c r="B50" s="22" t="s">
        <v>91</v>
      </c>
      <c r="C50" s="62" t="s">
        <v>61</v>
      </c>
      <c r="D50" s="62" t="s">
        <v>92</v>
      </c>
      <c r="E50" s="60">
        <v>741</v>
      </c>
      <c r="F50" s="54" t="s">
        <v>17</v>
      </c>
      <c r="G50" s="30">
        <f t="shared" si="3"/>
        <v>0</v>
      </c>
      <c r="H50" s="30">
        <v>0</v>
      </c>
      <c r="I50" s="30">
        <f>6550000-6550000</f>
        <v>0</v>
      </c>
      <c r="J50" s="30">
        <f>6550000-6550000</f>
        <v>0</v>
      </c>
      <c r="K50" s="30">
        <f>132980108.04-132980108.04</f>
        <v>0</v>
      </c>
      <c r="L50" s="30">
        <f t="shared" ref="L50" si="24">6550000-6550000</f>
        <v>0</v>
      </c>
    </row>
    <row r="51" spans="1:12" ht="40.799999999999997" x14ac:dyDescent="0.3">
      <c r="A51" s="61">
        <v>20</v>
      </c>
      <c r="B51" s="22" t="s">
        <v>67</v>
      </c>
      <c r="C51" s="62" t="s">
        <v>61</v>
      </c>
      <c r="D51" s="62" t="s">
        <v>41</v>
      </c>
      <c r="E51" s="60">
        <v>741</v>
      </c>
      <c r="F51" s="54" t="s">
        <v>105</v>
      </c>
      <c r="G51" s="30">
        <f t="shared" si="3"/>
        <v>3558087</v>
      </c>
      <c r="H51" s="30">
        <v>0</v>
      </c>
      <c r="I51" s="30">
        <f>1186029-1186029</f>
        <v>0</v>
      </c>
      <c r="J51" s="30">
        <f>1970670-784641</f>
        <v>1186029</v>
      </c>
      <c r="K51" s="30">
        <f>1970670-784641</f>
        <v>1186029</v>
      </c>
      <c r="L51" s="30">
        <f>1970670-784641</f>
        <v>1186029</v>
      </c>
    </row>
    <row r="52" spans="1:12" ht="81.599999999999994" x14ac:dyDescent="0.3">
      <c r="A52" s="64">
        <v>21</v>
      </c>
      <c r="B52" s="48" t="s">
        <v>89</v>
      </c>
      <c r="C52" s="62" t="s">
        <v>61</v>
      </c>
      <c r="D52" s="62" t="s">
        <v>13</v>
      </c>
      <c r="E52" s="60">
        <v>741</v>
      </c>
      <c r="F52" s="54" t="s">
        <v>106</v>
      </c>
      <c r="G52" s="30">
        <f t="shared" si="3"/>
        <v>12281200</v>
      </c>
      <c r="H52" s="30">
        <v>0</v>
      </c>
      <c r="I52" s="30">
        <v>7825900</v>
      </c>
      <c r="J52" s="30">
        <f>4455300</f>
        <v>4455300</v>
      </c>
      <c r="K52" s="30">
        <v>0</v>
      </c>
      <c r="L52" s="30">
        <v>0</v>
      </c>
    </row>
    <row r="53" spans="1:12" ht="12.75" customHeight="1" x14ac:dyDescent="0.3">
      <c r="A53" s="72">
        <v>22</v>
      </c>
      <c r="B53" s="78" t="s">
        <v>15</v>
      </c>
      <c r="C53" s="84" t="s">
        <v>62</v>
      </c>
      <c r="D53" s="62" t="s">
        <v>1</v>
      </c>
      <c r="E53" s="60">
        <v>741</v>
      </c>
      <c r="F53" s="54" t="s">
        <v>107</v>
      </c>
      <c r="G53" s="30">
        <f t="shared" si="3"/>
        <v>283885762.52999997</v>
      </c>
      <c r="H53" s="30">
        <f>H54+H55</f>
        <v>42401900</v>
      </c>
      <c r="I53" s="30">
        <f>I54+I55</f>
        <v>62724066.529999994</v>
      </c>
      <c r="J53" s="30">
        <f t="shared" ref="J53:L53" si="25">J54+J55</f>
        <v>82619932</v>
      </c>
      <c r="K53" s="30">
        <f t="shared" si="25"/>
        <v>48069932</v>
      </c>
      <c r="L53" s="30">
        <f t="shared" si="25"/>
        <v>48069932</v>
      </c>
    </row>
    <row r="54" spans="1:12" ht="12.75" customHeight="1" x14ac:dyDescent="0.3">
      <c r="A54" s="73"/>
      <c r="B54" s="79"/>
      <c r="C54" s="85"/>
      <c r="D54" s="62" t="s">
        <v>13</v>
      </c>
      <c r="E54" s="60">
        <v>741</v>
      </c>
      <c r="F54" s="54" t="s">
        <v>107</v>
      </c>
      <c r="G54" s="30">
        <f t="shared" si="3"/>
        <v>9883617.4000000004</v>
      </c>
      <c r="H54" s="30">
        <f>H57</f>
        <v>0</v>
      </c>
      <c r="I54" s="30">
        <f t="shared" ref="I54:L55" si="26">I57</f>
        <v>9883617.4000000004</v>
      </c>
      <c r="J54" s="30">
        <f t="shared" si="26"/>
        <v>0</v>
      </c>
      <c r="K54" s="30">
        <f t="shared" si="26"/>
        <v>0</v>
      </c>
      <c r="L54" s="30">
        <f t="shared" si="26"/>
        <v>0</v>
      </c>
    </row>
    <row r="55" spans="1:12" ht="78.75" customHeight="1" x14ac:dyDescent="0.3">
      <c r="A55" s="73"/>
      <c r="B55" s="79"/>
      <c r="C55" s="86"/>
      <c r="D55" s="62" t="s">
        <v>41</v>
      </c>
      <c r="E55" s="60">
        <v>741</v>
      </c>
      <c r="F55" s="54" t="s">
        <v>107</v>
      </c>
      <c r="G55" s="30">
        <f t="shared" si="3"/>
        <v>274002145.13</v>
      </c>
      <c r="H55" s="30">
        <f>H58</f>
        <v>42401900</v>
      </c>
      <c r="I55" s="30">
        <f t="shared" si="26"/>
        <v>52840449.129999995</v>
      </c>
      <c r="J55" s="30">
        <f t="shared" si="26"/>
        <v>82619932</v>
      </c>
      <c r="K55" s="30">
        <f t="shared" si="26"/>
        <v>48069932</v>
      </c>
      <c r="L55" s="30">
        <f t="shared" si="26"/>
        <v>48069932</v>
      </c>
    </row>
    <row r="56" spans="1:12" ht="12.75" customHeight="1" x14ac:dyDescent="0.3">
      <c r="A56" s="72">
        <v>23</v>
      </c>
      <c r="B56" s="88" t="s">
        <v>49</v>
      </c>
      <c r="C56" s="84" t="s">
        <v>62</v>
      </c>
      <c r="D56" s="62" t="s">
        <v>1</v>
      </c>
      <c r="E56" s="60">
        <v>741</v>
      </c>
      <c r="F56" s="54" t="s">
        <v>17</v>
      </c>
      <c r="G56" s="30">
        <f t="shared" si="3"/>
        <v>283885762.52999997</v>
      </c>
      <c r="H56" s="30">
        <f>H57+H58</f>
        <v>42401900</v>
      </c>
      <c r="I56" s="30">
        <f t="shared" ref="I56:L56" si="27">I57+I58</f>
        <v>62724066.529999994</v>
      </c>
      <c r="J56" s="30">
        <f t="shared" si="27"/>
        <v>82619932</v>
      </c>
      <c r="K56" s="30">
        <f t="shared" si="27"/>
        <v>48069932</v>
      </c>
      <c r="L56" s="30">
        <f t="shared" si="27"/>
        <v>48069932</v>
      </c>
    </row>
    <row r="57" spans="1:12" x14ac:dyDescent="0.3">
      <c r="A57" s="73"/>
      <c r="B57" s="89"/>
      <c r="C57" s="85"/>
      <c r="D57" s="62" t="s">
        <v>13</v>
      </c>
      <c r="E57" s="60">
        <v>741</v>
      </c>
      <c r="F57" s="54" t="s">
        <v>17</v>
      </c>
      <c r="G57" s="30">
        <f t="shared" si="3"/>
        <v>9883617.4000000004</v>
      </c>
      <c r="H57" s="30">
        <f>H60</f>
        <v>0</v>
      </c>
      <c r="I57" s="30">
        <f t="shared" ref="I57:L58" si="28">I60</f>
        <v>9883617.4000000004</v>
      </c>
      <c r="J57" s="30">
        <f t="shared" si="28"/>
        <v>0</v>
      </c>
      <c r="K57" s="30">
        <f t="shared" si="28"/>
        <v>0</v>
      </c>
      <c r="L57" s="30">
        <f t="shared" si="28"/>
        <v>0</v>
      </c>
    </row>
    <row r="58" spans="1:12" ht="30.6" x14ac:dyDescent="0.3">
      <c r="A58" s="74"/>
      <c r="B58" s="90"/>
      <c r="C58" s="86"/>
      <c r="D58" s="62" t="s">
        <v>41</v>
      </c>
      <c r="E58" s="60">
        <v>741</v>
      </c>
      <c r="F58" s="54" t="s">
        <v>17</v>
      </c>
      <c r="G58" s="30">
        <f t="shared" si="3"/>
        <v>274002145.13</v>
      </c>
      <c r="H58" s="30">
        <f>H61</f>
        <v>42401900</v>
      </c>
      <c r="I58" s="30">
        <f t="shared" si="28"/>
        <v>52840449.129999995</v>
      </c>
      <c r="J58" s="30">
        <f t="shared" si="28"/>
        <v>82619932</v>
      </c>
      <c r="K58" s="30">
        <f t="shared" si="28"/>
        <v>48069932</v>
      </c>
      <c r="L58" s="30">
        <f t="shared" si="28"/>
        <v>48069932</v>
      </c>
    </row>
    <row r="59" spans="1:12" ht="12.75" customHeight="1" x14ac:dyDescent="0.3">
      <c r="A59" s="72">
        <v>24</v>
      </c>
      <c r="B59" s="88" t="s">
        <v>69</v>
      </c>
      <c r="C59" s="84" t="s">
        <v>62</v>
      </c>
      <c r="D59" s="62" t="s">
        <v>1</v>
      </c>
      <c r="E59" s="60">
        <v>741</v>
      </c>
      <c r="F59" s="54" t="s">
        <v>17</v>
      </c>
      <c r="G59" s="30">
        <f t="shared" si="3"/>
        <v>283885762.52999997</v>
      </c>
      <c r="H59" s="30">
        <f>H60+H61</f>
        <v>42401900</v>
      </c>
      <c r="I59" s="30">
        <f t="shared" ref="I59:L59" si="29">I60+I61</f>
        <v>62724066.529999994</v>
      </c>
      <c r="J59" s="30">
        <f t="shared" si="29"/>
        <v>82619932</v>
      </c>
      <c r="K59" s="30">
        <f t="shared" si="29"/>
        <v>48069932</v>
      </c>
      <c r="L59" s="30">
        <f t="shared" si="29"/>
        <v>48069932</v>
      </c>
    </row>
    <row r="60" spans="1:12" x14ac:dyDescent="0.3">
      <c r="A60" s="73"/>
      <c r="B60" s="89"/>
      <c r="C60" s="85"/>
      <c r="D60" s="62" t="s">
        <v>13</v>
      </c>
      <c r="E60" s="60">
        <v>741</v>
      </c>
      <c r="F60" s="54" t="s">
        <v>17</v>
      </c>
      <c r="G60" s="30">
        <f t="shared" si="3"/>
        <v>9883617.4000000004</v>
      </c>
      <c r="H60" s="30">
        <f>H66</f>
        <v>0</v>
      </c>
      <c r="I60" s="30">
        <f>I66+I69</f>
        <v>9883617.4000000004</v>
      </c>
      <c r="J60" s="30">
        <f t="shared" ref="J60:L60" si="30">J66+J69</f>
        <v>0</v>
      </c>
      <c r="K60" s="30">
        <f t="shared" si="30"/>
        <v>0</v>
      </c>
      <c r="L60" s="30">
        <f t="shared" si="30"/>
        <v>0</v>
      </c>
    </row>
    <row r="61" spans="1:12" ht="45.75" customHeight="1" x14ac:dyDescent="0.3">
      <c r="A61" s="74"/>
      <c r="B61" s="90"/>
      <c r="C61" s="86"/>
      <c r="D61" s="62" t="s">
        <v>41</v>
      </c>
      <c r="E61" s="60">
        <v>741</v>
      </c>
      <c r="F61" s="54" t="s">
        <v>17</v>
      </c>
      <c r="G61" s="30">
        <f t="shared" si="3"/>
        <v>274002145.13</v>
      </c>
      <c r="H61" s="30">
        <f>H62+H63+H64+H67+H71</f>
        <v>42401900</v>
      </c>
      <c r="I61" s="30">
        <f t="shared" ref="I61:L61" si="31">I62+I63+I64+I67+I71</f>
        <v>52840449.129999995</v>
      </c>
      <c r="J61" s="30">
        <f t="shared" si="31"/>
        <v>82619932</v>
      </c>
      <c r="K61" s="30">
        <f t="shared" si="31"/>
        <v>48069932</v>
      </c>
      <c r="L61" s="30">
        <f t="shared" si="31"/>
        <v>48069932</v>
      </c>
    </row>
    <row r="62" spans="1:12" ht="51" x14ac:dyDescent="0.3">
      <c r="A62" s="68">
        <v>25</v>
      </c>
      <c r="B62" s="63" t="s">
        <v>18</v>
      </c>
      <c r="C62" s="62" t="s">
        <v>62</v>
      </c>
      <c r="D62" s="62" t="s">
        <v>41</v>
      </c>
      <c r="E62" s="60">
        <v>741</v>
      </c>
      <c r="F62" s="54" t="s">
        <v>108</v>
      </c>
      <c r="G62" s="30">
        <f t="shared" si="3"/>
        <v>138947500</v>
      </c>
      <c r="H62" s="30">
        <v>21839500</v>
      </c>
      <c r="I62" s="30">
        <f>16839500+13000000+7000000</f>
        <v>36839500</v>
      </c>
      <c r="J62" s="30">
        <f>16839500+20000000+3000000+4750000+2000000</f>
        <v>46589500</v>
      </c>
      <c r="K62" s="31">
        <v>16839500</v>
      </c>
      <c r="L62" s="31">
        <f>32500200-15660700</f>
        <v>16839500</v>
      </c>
    </row>
    <row r="63" spans="1:12" ht="51" x14ac:dyDescent="0.3">
      <c r="A63" s="68">
        <v>26</v>
      </c>
      <c r="B63" s="63" t="s">
        <v>19</v>
      </c>
      <c r="C63" s="62" t="s">
        <v>62</v>
      </c>
      <c r="D63" s="62" t="s">
        <v>41</v>
      </c>
      <c r="E63" s="60">
        <v>741</v>
      </c>
      <c r="F63" s="54" t="s">
        <v>17</v>
      </c>
      <c r="G63" s="30">
        <f t="shared" si="3"/>
        <v>15200000</v>
      </c>
      <c r="H63" s="30">
        <v>15200000</v>
      </c>
      <c r="I63" s="30">
        <v>0</v>
      </c>
      <c r="J63" s="30">
        <v>0</v>
      </c>
      <c r="K63" s="31">
        <v>0</v>
      </c>
      <c r="L63" s="31">
        <v>0</v>
      </c>
    </row>
    <row r="64" spans="1:12" ht="51" x14ac:dyDescent="0.3">
      <c r="A64" s="68">
        <v>27</v>
      </c>
      <c r="B64" s="63" t="s">
        <v>56</v>
      </c>
      <c r="C64" s="62" t="s">
        <v>62</v>
      </c>
      <c r="D64" s="62" t="s">
        <v>41</v>
      </c>
      <c r="E64" s="60">
        <v>741</v>
      </c>
      <c r="F64" s="54" t="s">
        <v>17</v>
      </c>
      <c r="G64" s="30">
        <f t="shared" si="3"/>
        <v>5362400</v>
      </c>
      <c r="H64" s="30">
        <v>5362400</v>
      </c>
      <c r="I64" s="30">
        <v>0</v>
      </c>
      <c r="J64" s="30">
        <v>0</v>
      </c>
      <c r="K64" s="31">
        <v>0</v>
      </c>
      <c r="L64" s="31">
        <v>0</v>
      </c>
    </row>
    <row r="65" spans="1:12" ht="12.75" customHeight="1" x14ac:dyDescent="0.3">
      <c r="A65" s="75">
        <v>28</v>
      </c>
      <c r="B65" s="69" t="s">
        <v>68</v>
      </c>
      <c r="C65" s="84" t="s">
        <v>62</v>
      </c>
      <c r="D65" s="62" t="s">
        <v>1</v>
      </c>
      <c r="E65" s="60">
        <v>741</v>
      </c>
      <c r="F65" s="54" t="s">
        <v>17</v>
      </c>
      <c r="G65" s="30">
        <f t="shared" si="3"/>
        <v>68048245.129999995</v>
      </c>
      <c r="H65" s="30">
        <f>H66+H67</f>
        <v>0</v>
      </c>
      <c r="I65" s="30">
        <f t="shared" ref="I65:L65" si="32">I66+I67</f>
        <v>16000949.129999999</v>
      </c>
      <c r="J65" s="30">
        <f t="shared" si="32"/>
        <v>20682432</v>
      </c>
      <c r="K65" s="30">
        <f t="shared" si="32"/>
        <v>15682432</v>
      </c>
      <c r="L65" s="30">
        <f t="shared" si="32"/>
        <v>15682432</v>
      </c>
    </row>
    <row r="66" spans="1:12" x14ac:dyDescent="0.3">
      <c r="A66" s="76"/>
      <c r="B66" s="70"/>
      <c r="C66" s="85"/>
      <c r="D66" s="62" t="s">
        <v>13</v>
      </c>
      <c r="E66" s="60">
        <v>741</v>
      </c>
      <c r="F66" s="54" t="s">
        <v>17</v>
      </c>
      <c r="G66" s="30">
        <f t="shared" si="3"/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</row>
    <row r="67" spans="1:12" ht="54.75" customHeight="1" x14ac:dyDescent="0.3">
      <c r="A67" s="77"/>
      <c r="B67" s="71"/>
      <c r="C67" s="86"/>
      <c r="D67" s="62" t="s">
        <v>41</v>
      </c>
      <c r="E67" s="60">
        <v>741</v>
      </c>
      <c r="F67" s="54" t="s">
        <v>109</v>
      </c>
      <c r="G67" s="30">
        <f t="shared" si="3"/>
        <v>68048245.129999995</v>
      </c>
      <c r="H67" s="30">
        <v>0</v>
      </c>
      <c r="I67" s="30">
        <f>15682432+3085930-2767412.87</f>
        <v>16000949.129999999</v>
      </c>
      <c r="J67" s="30">
        <f>15682432+5000000</f>
        <v>20682432</v>
      </c>
      <c r="K67" s="30">
        <v>15682432</v>
      </c>
      <c r="L67" s="30">
        <f>20250300-4567868</f>
        <v>15682432</v>
      </c>
    </row>
    <row r="68" spans="1:12" x14ac:dyDescent="0.3">
      <c r="A68" s="75">
        <v>29</v>
      </c>
      <c r="B68" s="69" t="s">
        <v>81</v>
      </c>
      <c r="C68" s="84" t="s">
        <v>62</v>
      </c>
      <c r="D68" s="62" t="s">
        <v>1</v>
      </c>
      <c r="E68" s="60">
        <v>741</v>
      </c>
      <c r="F68" s="54" t="s">
        <v>17</v>
      </c>
      <c r="G68" s="30">
        <f t="shared" si="3"/>
        <v>9883617.4000000004</v>
      </c>
      <c r="H68" s="30">
        <f>H69+H70</f>
        <v>0</v>
      </c>
      <c r="I68" s="30">
        <f t="shared" ref="I68:L68" si="33">I69+I70</f>
        <v>9883617.4000000004</v>
      </c>
      <c r="J68" s="30">
        <f t="shared" si="33"/>
        <v>0</v>
      </c>
      <c r="K68" s="30">
        <f t="shared" si="33"/>
        <v>0</v>
      </c>
      <c r="L68" s="30">
        <f t="shared" si="33"/>
        <v>0</v>
      </c>
    </row>
    <row r="69" spans="1:12" ht="96" customHeight="1" x14ac:dyDescent="0.3">
      <c r="A69" s="76"/>
      <c r="B69" s="70"/>
      <c r="C69" s="85"/>
      <c r="D69" s="62" t="s">
        <v>13</v>
      </c>
      <c r="E69" s="60">
        <v>741</v>
      </c>
      <c r="F69" s="54" t="s">
        <v>17</v>
      </c>
      <c r="G69" s="30">
        <f t="shared" si="3"/>
        <v>9883617.4000000004</v>
      </c>
      <c r="H69" s="30">
        <v>0</v>
      </c>
      <c r="I69" s="30">
        <f>2767412.2+7116205.2</f>
        <v>9883617.4000000004</v>
      </c>
      <c r="J69" s="30">
        <v>0</v>
      </c>
      <c r="K69" s="30">
        <v>0</v>
      </c>
      <c r="L69" s="30">
        <v>0</v>
      </c>
    </row>
    <row r="70" spans="1:12" ht="30.6" hidden="1" x14ac:dyDescent="0.3">
      <c r="A70" s="77"/>
      <c r="B70" s="71"/>
      <c r="C70" s="86"/>
      <c r="D70" s="62" t="s">
        <v>41</v>
      </c>
      <c r="E70" s="60" t="s">
        <v>17</v>
      </c>
      <c r="F70" s="54" t="s">
        <v>17</v>
      </c>
      <c r="G70" s="30">
        <f t="shared" si="3"/>
        <v>0</v>
      </c>
      <c r="H70" s="30">
        <v>0</v>
      </c>
      <c r="I70" s="30"/>
      <c r="J70" s="30"/>
      <c r="K70" s="30"/>
      <c r="L70" s="30"/>
    </row>
    <row r="71" spans="1:12" ht="40.799999999999997" x14ac:dyDescent="0.3">
      <c r="A71" s="68">
        <v>30</v>
      </c>
      <c r="B71" s="63" t="s">
        <v>93</v>
      </c>
      <c r="C71" s="62" t="s">
        <v>62</v>
      </c>
      <c r="D71" s="62" t="s">
        <v>41</v>
      </c>
      <c r="E71" s="60">
        <v>741</v>
      </c>
      <c r="F71" s="54" t="s">
        <v>110</v>
      </c>
      <c r="G71" s="30">
        <f t="shared" si="3"/>
        <v>46444000</v>
      </c>
      <c r="H71" s="30">
        <v>0</v>
      </c>
      <c r="I71" s="30">
        <v>0</v>
      </c>
      <c r="J71" s="30">
        <f>15548000-200000</f>
        <v>15348000</v>
      </c>
      <c r="K71" s="30">
        <v>15548000</v>
      </c>
      <c r="L71" s="30">
        <v>15548000</v>
      </c>
    </row>
    <row r="72" spans="1:12" s="34" customFormat="1" ht="51" x14ac:dyDescent="0.3">
      <c r="A72" s="68">
        <v>31</v>
      </c>
      <c r="B72" s="36" t="s">
        <v>16</v>
      </c>
      <c r="C72" s="37" t="s">
        <v>65</v>
      </c>
      <c r="D72" s="37" t="s">
        <v>41</v>
      </c>
      <c r="E72" s="60">
        <v>737</v>
      </c>
      <c r="F72" s="55" t="s">
        <v>17</v>
      </c>
      <c r="G72" s="39">
        <f t="shared" si="3"/>
        <v>180182951.73000002</v>
      </c>
      <c r="H72" s="39">
        <f>H73</f>
        <v>83250981</v>
      </c>
      <c r="I72" s="50">
        <f t="shared" ref="H72:J73" si="34">I73</f>
        <v>96931970.730000004</v>
      </c>
      <c r="J72" s="39">
        <f t="shared" si="34"/>
        <v>0</v>
      </c>
      <c r="K72" s="39">
        <f>K73</f>
        <v>0</v>
      </c>
      <c r="L72" s="39">
        <f>L73</f>
        <v>0</v>
      </c>
    </row>
    <row r="73" spans="1:12" s="35" customFormat="1" ht="51" x14ac:dyDescent="0.3">
      <c r="A73" s="68">
        <v>32</v>
      </c>
      <c r="B73" s="40" t="s">
        <v>82</v>
      </c>
      <c r="C73" s="37" t="s">
        <v>65</v>
      </c>
      <c r="D73" s="37" t="s">
        <v>41</v>
      </c>
      <c r="E73" s="38" t="s">
        <v>17</v>
      </c>
      <c r="F73" s="55" t="s">
        <v>17</v>
      </c>
      <c r="G73" s="41">
        <f t="shared" si="3"/>
        <v>180182951.73000002</v>
      </c>
      <c r="H73" s="41">
        <f t="shared" si="34"/>
        <v>83250981</v>
      </c>
      <c r="I73" s="41">
        <f t="shared" si="34"/>
        <v>96931970.730000004</v>
      </c>
      <c r="J73" s="41">
        <f t="shared" si="34"/>
        <v>0</v>
      </c>
      <c r="K73" s="41">
        <f>K74</f>
        <v>0</v>
      </c>
      <c r="L73" s="41">
        <f>L74</f>
        <v>0</v>
      </c>
    </row>
    <row r="74" spans="1:12" s="35" customFormat="1" ht="51" x14ac:dyDescent="0.3">
      <c r="A74" s="68">
        <v>33</v>
      </c>
      <c r="B74" s="40" t="s">
        <v>83</v>
      </c>
      <c r="C74" s="37" t="s">
        <v>65</v>
      </c>
      <c r="D74" s="37" t="s">
        <v>41</v>
      </c>
      <c r="E74" s="38">
        <v>737</v>
      </c>
      <c r="F74" s="55" t="s">
        <v>17</v>
      </c>
      <c r="G74" s="41">
        <f t="shared" si="3"/>
        <v>180182951.73000002</v>
      </c>
      <c r="H74" s="41">
        <f>SUM(H75:H79)</f>
        <v>83250981</v>
      </c>
      <c r="I74" s="41">
        <f>SUM(I75:I79)</f>
        <v>96931970.730000004</v>
      </c>
      <c r="J74" s="41">
        <f>SUM(J75:J79)</f>
        <v>0</v>
      </c>
      <c r="K74" s="41">
        <f>SUM(K75:K79)</f>
        <v>0</v>
      </c>
      <c r="L74" s="41">
        <f>SUM(L75:L79)</f>
        <v>0</v>
      </c>
    </row>
    <row r="75" spans="1:12" s="35" customFormat="1" ht="51" x14ac:dyDescent="0.3">
      <c r="A75" s="68">
        <v>34</v>
      </c>
      <c r="B75" s="40" t="s">
        <v>84</v>
      </c>
      <c r="C75" s="37" t="s">
        <v>65</v>
      </c>
      <c r="D75" s="37" t="s">
        <v>41</v>
      </c>
      <c r="E75" s="38">
        <v>737</v>
      </c>
      <c r="F75" s="55" t="s">
        <v>17</v>
      </c>
      <c r="G75" s="41">
        <f t="shared" si="3"/>
        <v>70404569.390000001</v>
      </c>
      <c r="H75" s="41">
        <v>5000000</v>
      </c>
      <c r="I75" s="41">
        <v>65404569.390000001</v>
      </c>
      <c r="J75" s="41">
        <v>0</v>
      </c>
      <c r="K75" s="41">
        <v>0</v>
      </c>
      <c r="L75" s="41">
        <v>0</v>
      </c>
    </row>
    <row r="76" spans="1:12" ht="51" hidden="1" x14ac:dyDescent="0.3">
      <c r="A76" s="32"/>
      <c r="B76" s="40" t="s">
        <v>85</v>
      </c>
      <c r="C76" s="37" t="s">
        <v>65</v>
      </c>
      <c r="D76" s="37" t="s">
        <v>41</v>
      </c>
      <c r="E76" s="38" t="s">
        <v>17</v>
      </c>
      <c r="F76" s="55" t="s">
        <v>17</v>
      </c>
      <c r="G76" s="41">
        <f t="shared" si="3"/>
        <v>0</v>
      </c>
      <c r="H76" s="41">
        <v>0</v>
      </c>
      <c r="I76" s="41">
        <v>0</v>
      </c>
      <c r="J76" s="41">
        <v>0</v>
      </c>
      <c r="K76" s="41">
        <f>1000000-1000000</f>
        <v>0</v>
      </c>
      <c r="L76" s="41"/>
    </row>
    <row r="77" spans="1:12" s="35" customFormat="1" ht="51" x14ac:dyDescent="0.3">
      <c r="A77" s="68">
        <v>35</v>
      </c>
      <c r="B77" s="40" t="s">
        <v>86</v>
      </c>
      <c r="C77" s="37" t="s">
        <v>65</v>
      </c>
      <c r="D77" s="37" t="s">
        <v>41</v>
      </c>
      <c r="E77" s="38">
        <v>737</v>
      </c>
      <c r="F77" s="55" t="s">
        <v>17</v>
      </c>
      <c r="G77" s="41">
        <f t="shared" si="3"/>
        <v>7769217.5</v>
      </c>
      <c r="H77" s="41">
        <v>5000000</v>
      </c>
      <c r="I77" s="41">
        <f>4000000-1230782.5</f>
        <v>2769217.5</v>
      </c>
      <c r="J77" s="41">
        <v>0</v>
      </c>
      <c r="K77" s="41">
        <v>0</v>
      </c>
      <c r="L77" s="41">
        <v>0</v>
      </c>
    </row>
    <row r="78" spans="1:12" s="47" customFormat="1" ht="67.5" hidden="1" customHeight="1" x14ac:dyDescent="0.3">
      <c r="A78" s="42">
        <v>33</v>
      </c>
      <c r="B78" s="43" t="s">
        <v>88</v>
      </c>
      <c r="C78" s="44" t="s">
        <v>65</v>
      </c>
      <c r="D78" s="44" t="s">
        <v>41</v>
      </c>
      <c r="E78" s="45" t="s">
        <v>17</v>
      </c>
      <c r="F78" s="56" t="s">
        <v>17</v>
      </c>
      <c r="G78" s="46">
        <f t="shared" si="3"/>
        <v>0</v>
      </c>
      <c r="H78" s="46">
        <v>0</v>
      </c>
      <c r="I78" s="46">
        <f>10800000-4900000-5900000</f>
        <v>0</v>
      </c>
      <c r="J78" s="46"/>
      <c r="K78" s="46"/>
      <c r="L78" s="46"/>
    </row>
    <row r="79" spans="1:12" s="35" customFormat="1" ht="138" customHeight="1" x14ac:dyDescent="0.3">
      <c r="A79" s="68">
        <v>36</v>
      </c>
      <c r="B79" s="49" t="s">
        <v>90</v>
      </c>
      <c r="C79" s="37" t="s">
        <v>65</v>
      </c>
      <c r="D79" s="37" t="s">
        <v>41</v>
      </c>
      <c r="E79" s="38">
        <v>737</v>
      </c>
      <c r="F79" s="55" t="s">
        <v>17</v>
      </c>
      <c r="G79" s="41">
        <f t="shared" si="3"/>
        <v>102009164.84</v>
      </c>
      <c r="H79" s="41">
        <v>73250981</v>
      </c>
      <c r="I79" s="41">
        <f>34250981+4900000+1230782.5-6130782.5-5492797.16</f>
        <v>28758183.84</v>
      </c>
      <c r="J79" s="41">
        <v>0</v>
      </c>
      <c r="K79" s="41">
        <v>0</v>
      </c>
      <c r="L79" s="41">
        <v>0</v>
      </c>
    </row>
    <row r="80" spans="1:12" ht="40.799999999999997" x14ac:dyDescent="0.3">
      <c r="A80" s="61">
        <v>37</v>
      </c>
      <c r="B80" s="67" t="s">
        <v>8</v>
      </c>
      <c r="C80" s="62" t="s">
        <v>62</v>
      </c>
      <c r="D80" s="62" t="s">
        <v>41</v>
      </c>
      <c r="E80" s="60">
        <v>741</v>
      </c>
      <c r="F80" s="54" t="s">
        <v>17</v>
      </c>
      <c r="G80" s="30">
        <f t="shared" si="3"/>
        <v>5814740</v>
      </c>
      <c r="H80" s="30">
        <f>H81+H88</f>
        <v>1765980</v>
      </c>
      <c r="I80" s="30">
        <f>I81+I88</f>
        <v>1934430</v>
      </c>
      <c r="J80" s="30">
        <f>J81+J88</f>
        <v>2114330</v>
      </c>
      <c r="K80" s="30">
        <f>K81+K88</f>
        <v>0</v>
      </c>
      <c r="L80" s="30">
        <f>L81+L88</f>
        <v>0</v>
      </c>
    </row>
    <row r="81" spans="1:12" ht="51" x14ac:dyDescent="0.3">
      <c r="A81" s="61">
        <v>38</v>
      </c>
      <c r="B81" s="63" t="s">
        <v>20</v>
      </c>
      <c r="C81" s="62" t="s">
        <v>7</v>
      </c>
      <c r="D81" s="62" t="s">
        <v>43</v>
      </c>
      <c r="E81" s="60">
        <v>741</v>
      </c>
      <c r="F81" s="54" t="s">
        <v>17</v>
      </c>
      <c r="G81" s="30">
        <f t="shared" si="3"/>
        <v>0</v>
      </c>
      <c r="H81" s="30">
        <f>H82+H84+H86</f>
        <v>0</v>
      </c>
      <c r="I81" s="30">
        <f t="shared" ref="I81:L81" si="35">I82+I84+I86</f>
        <v>0</v>
      </c>
      <c r="J81" s="30">
        <f t="shared" si="35"/>
        <v>0</v>
      </c>
      <c r="K81" s="30">
        <f t="shared" si="35"/>
        <v>0</v>
      </c>
      <c r="L81" s="30">
        <f t="shared" si="35"/>
        <v>0</v>
      </c>
    </row>
    <row r="82" spans="1:12" ht="51" x14ac:dyDescent="0.3">
      <c r="A82" s="68">
        <v>39</v>
      </c>
      <c r="B82" s="19" t="s">
        <v>21</v>
      </c>
      <c r="C82" s="62" t="s">
        <v>7</v>
      </c>
      <c r="D82" s="62" t="s">
        <v>43</v>
      </c>
      <c r="E82" s="60">
        <v>741</v>
      </c>
      <c r="F82" s="54" t="s">
        <v>17</v>
      </c>
      <c r="G82" s="30">
        <f t="shared" si="3"/>
        <v>0</v>
      </c>
      <c r="H82" s="30">
        <f>H83</f>
        <v>0</v>
      </c>
      <c r="I82" s="30">
        <f>I83</f>
        <v>0</v>
      </c>
      <c r="J82" s="30">
        <f>J83</f>
        <v>0</v>
      </c>
      <c r="K82" s="31">
        <v>0</v>
      </c>
      <c r="L82" s="31">
        <v>0</v>
      </c>
    </row>
    <row r="83" spans="1:12" ht="51" x14ac:dyDescent="0.3">
      <c r="A83" s="61">
        <v>40</v>
      </c>
      <c r="B83" s="19" t="s">
        <v>22</v>
      </c>
      <c r="C83" s="62" t="s">
        <v>7</v>
      </c>
      <c r="D83" s="62" t="s">
        <v>43</v>
      </c>
      <c r="E83" s="60">
        <v>741</v>
      </c>
      <c r="F83" s="54" t="s">
        <v>17</v>
      </c>
      <c r="G83" s="30">
        <f t="shared" si="3"/>
        <v>0</v>
      </c>
      <c r="H83" s="30">
        <v>0</v>
      </c>
      <c r="I83" s="30">
        <v>0</v>
      </c>
      <c r="J83" s="30">
        <v>0</v>
      </c>
      <c r="K83" s="31">
        <v>0</v>
      </c>
      <c r="L83" s="31">
        <v>0</v>
      </c>
    </row>
    <row r="84" spans="1:12" ht="51" x14ac:dyDescent="0.3">
      <c r="A84" s="61">
        <v>41</v>
      </c>
      <c r="B84" s="63" t="s">
        <v>23</v>
      </c>
      <c r="C84" s="62" t="s">
        <v>7</v>
      </c>
      <c r="D84" s="62" t="s">
        <v>43</v>
      </c>
      <c r="E84" s="60">
        <v>741</v>
      </c>
      <c r="F84" s="54" t="s">
        <v>17</v>
      </c>
      <c r="G84" s="30">
        <f t="shared" si="3"/>
        <v>0</v>
      </c>
      <c r="H84" s="30">
        <f>H85</f>
        <v>0</v>
      </c>
      <c r="I84" s="30">
        <f>I85</f>
        <v>0</v>
      </c>
      <c r="J84" s="30">
        <f>J85</f>
        <v>0</v>
      </c>
      <c r="K84" s="31">
        <v>0</v>
      </c>
      <c r="L84" s="31">
        <v>0</v>
      </c>
    </row>
    <row r="85" spans="1:12" ht="51" x14ac:dyDescent="0.3">
      <c r="A85" s="61">
        <v>42</v>
      </c>
      <c r="B85" s="63" t="s">
        <v>24</v>
      </c>
      <c r="C85" s="62" t="s">
        <v>7</v>
      </c>
      <c r="D85" s="62" t="s">
        <v>43</v>
      </c>
      <c r="E85" s="60">
        <v>741</v>
      </c>
      <c r="F85" s="54" t="s">
        <v>17</v>
      </c>
      <c r="G85" s="30">
        <f t="shared" si="3"/>
        <v>0</v>
      </c>
      <c r="H85" s="30">
        <v>0</v>
      </c>
      <c r="I85" s="30">
        <v>0</v>
      </c>
      <c r="J85" s="30">
        <v>0</v>
      </c>
      <c r="K85" s="31">
        <v>0</v>
      </c>
      <c r="L85" s="31">
        <v>0</v>
      </c>
    </row>
    <row r="86" spans="1:12" ht="51" x14ac:dyDescent="0.3">
      <c r="A86" s="61">
        <v>43</v>
      </c>
      <c r="B86" s="63" t="s">
        <v>25</v>
      </c>
      <c r="C86" s="62" t="s">
        <v>7</v>
      </c>
      <c r="D86" s="62" t="s">
        <v>43</v>
      </c>
      <c r="E86" s="60">
        <v>741</v>
      </c>
      <c r="F86" s="54" t="s">
        <v>17</v>
      </c>
      <c r="G86" s="30">
        <f t="shared" si="3"/>
        <v>0</v>
      </c>
      <c r="H86" s="30">
        <f>H87</f>
        <v>0</v>
      </c>
      <c r="I86" s="30">
        <f>I87</f>
        <v>0</v>
      </c>
      <c r="J86" s="30">
        <f>J87</f>
        <v>0</v>
      </c>
      <c r="K86" s="31">
        <v>0</v>
      </c>
      <c r="L86" s="31">
        <v>0</v>
      </c>
    </row>
    <row r="87" spans="1:12" ht="61.2" x14ac:dyDescent="0.3">
      <c r="A87" s="61">
        <v>44</v>
      </c>
      <c r="B87" s="63" t="s">
        <v>26</v>
      </c>
      <c r="C87" s="62" t="s">
        <v>7</v>
      </c>
      <c r="D87" s="62" t="s">
        <v>43</v>
      </c>
      <c r="E87" s="60">
        <v>741</v>
      </c>
      <c r="F87" s="54" t="s">
        <v>17</v>
      </c>
      <c r="G87" s="30">
        <f t="shared" si="3"/>
        <v>0</v>
      </c>
      <c r="H87" s="30">
        <v>0</v>
      </c>
      <c r="I87" s="30">
        <v>0</v>
      </c>
      <c r="J87" s="30">
        <v>0</v>
      </c>
      <c r="K87" s="31">
        <v>0</v>
      </c>
      <c r="L87" s="31">
        <v>0</v>
      </c>
    </row>
    <row r="88" spans="1:12" ht="51" x14ac:dyDescent="0.3">
      <c r="A88" s="61">
        <v>45</v>
      </c>
      <c r="B88" s="63" t="s">
        <v>64</v>
      </c>
      <c r="C88" s="62" t="s">
        <v>62</v>
      </c>
      <c r="D88" s="62" t="s">
        <v>41</v>
      </c>
      <c r="E88" s="60">
        <v>741</v>
      </c>
      <c r="F88" s="54" t="s">
        <v>17</v>
      </c>
      <c r="G88" s="30">
        <f t="shared" si="3"/>
        <v>5814740</v>
      </c>
      <c r="H88" s="30">
        <f t="shared" ref="H88:L89" si="36">H89</f>
        <v>1765980</v>
      </c>
      <c r="I88" s="30">
        <f t="shared" si="36"/>
        <v>1934430</v>
      </c>
      <c r="J88" s="30">
        <f t="shared" si="36"/>
        <v>2114330</v>
      </c>
      <c r="K88" s="30">
        <f t="shared" si="36"/>
        <v>0</v>
      </c>
      <c r="L88" s="30">
        <f t="shared" si="36"/>
        <v>0</v>
      </c>
    </row>
    <row r="89" spans="1:12" ht="51" x14ac:dyDescent="0.3">
      <c r="A89" s="61">
        <v>46</v>
      </c>
      <c r="B89" s="63" t="s">
        <v>57</v>
      </c>
      <c r="C89" s="62" t="s">
        <v>62</v>
      </c>
      <c r="D89" s="62" t="s">
        <v>41</v>
      </c>
      <c r="E89" s="60">
        <v>741</v>
      </c>
      <c r="F89" s="54" t="s">
        <v>17</v>
      </c>
      <c r="G89" s="30">
        <f t="shared" si="3"/>
        <v>5814740</v>
      </c>
      <c r="H89" s="30">
        <f t="shared" si="36"/>
        <v>1765980</v>
      </c>
      <c r="I89" s="30">
        <f t="shared" si="36"/>
        <v>1934430</v>
      </c>
      <c r="J89" s="30">
        <f t="shared" si="36"/>
        <v>2114330</v>
      </c>
      <c r="K89" s="30">
        <f t="shared" si="36"/>
        <v>0</v>
      </c>
      <c r="L89" s="30">
        <f t="shared" si="36"/>
        <v>0</v>
      </c>
    </row>
    <row r="90" spans="1:12" ht="40.799999999999997" x14ac:dyDescent="0.3">
      <c r="A90" s="61">
        <v>47</v>
      </c>
      <c r="B90" s="63" t="s">
        <v>78</v>
      </c>
      <c r="C90" s="62" t="s">
        <v>62</v>
      </c>
      <c r="D90" s="62" t="s">
        <v>41</v>
      </c>
      <c r="E90" s="60">
        <v>741</v>
      </c>
      <c r="F90" s="54" t="s">
        <v>111</v>
      </c>
      <c r="G90" s="30">
        <f t="shared" si="3"/>
        <v>5814740</v>
      </c>
      <c r="H90" s="30">
        <v>1765980</v>
      </c>
      <c r="I90" s="30">
        <v>1934430</v>
      </c>
      <c r="J90" s="30">
        <v>2114330</v>
      </c>
      <c r="K90" s="31">
        <v>0</v>
      </c>
      <c r="L90" s="31">
        <v>0</v>
      </c>
    </row>
    <row r="91" spans="1:12" ht="81.599999999999994" x14ac:dyDescent="0.3">
      <c r="A91" s="68">
        <v>48</v>
      </c>
      <c r="B91" s="67" t="s">
        <v>45</v>
      </c>
      <c r="C91" s="62" t="s">
        <v>60</v>
      </c>
      <c r="D91" s="62" t="s">
        <v>41</v>
      </c>
      <c r="E91" s="54" t="s">
        <v>17</v>
      </c>
      <c r="F91" s="54" t="s">
        <v>17</v>
      </c>
      <c r="G91" s="30">
        <f t="shared" si="3"/>
        <v>11313500</v>
      </c>
      <c r="H91" s="30">
        <f>H93+H95+H97+H99+H101</f>
        <v>11313500</v>
      </c>
      <c r="I91" s="30">
        <f>I93+I95+I97+I99+I101</f>
        <v>0</v>
      </c>
      <c r="J91" s="30">
        <f>J93+J95+J97+J99+J101</f>
        <v>0</v>
      </c>
      <c r="K91" s="30">
        <f>K93+K95+K97+K99+K101</f>
        <v>0</v>
      </c>
      <c r="L91" s="30">
        <f>L93+L95+L97+L99+L101</f>
        <v>0</v>
      </c>
    </row>
    <row r="92" spans="1:12" ht="81.599999999999994" x14ac:dyDescent="0.3">
      <c r="A92" s="68">
        <v>49</v>
      </c>
      <c r="B92" s="63" t="s">
        <v>27</v>
      </c>
      <c r="C92" s="62" t="s">
        <v>63</v>
      </c>
      <c r="D92" s="62" t="s">
        <v>41</v>
      </c>
      <c r="E92" s="54" t="s">
        <v>17</v>
      </c>
      <c r="F92" s="54" t="s">
        <v>17</v>
      </c>
      <c r="G92" s="30">
        <f t="shared" si="3"/>
        <v>11162472</v>
      </c>
      <c r="H92" s="30">
        <f t="shared" ref="H92:L93" si="37">H93</f>
        <v>11162472</v>
      </c>
      <c r="I92" s="30">
        <f t="shared" si="37"/>
        <v>0</v>
      </c>
      <c r="J92" s="30">
        <f t="shared" si="37"/>
        <v>0</v>
      </c>
      <c r="K92" s="30">
        <f t="shared" si="37"/>
        <v>0</v>
      </c>
      <c r="L92" s="30">
        <f t="shared" si="37"/>
        <v>0</v>
      </c>
    </row>
    <row r="93" spans="1:12" ht="40.799999999999997" x14ac:dyDescent="0.3">
      <c r="A93" s="68">
        <v>50</v>
      </c>
      <c r="B93" s="63" t="s">
        <v>28</v>
      </c>
      <c r="C93" s="62" t="s">
        <v>61</v>
      </c>
      <c r="D93" s="62" t="s">
        <v>41</v>
      </c>
      <c r="E93" s="60">
        <v>741</v>
      </c>
      <c r="F93" s="54" t="s">
        <v>17</v>
      </c>
      <c r="G93" s="30">
        <f t="shared" si="3"/>
        <v>11162472</v>
      </c>
      <c r="H93" s="30">
        <f t="shared" si="37"/>
        <v>11162472</v>
      </c>
      <c r="I93" s="30">
        <f t="shared" si="37"/>
        <v>0</v>
      </c>
      <c r="J93" s="30">
        <f t="shared" si="37"/>
        <v>0</v>
      </c>
      <c r="K93" s="30">
        <f t="shared" si="37"/>
        <v>0</v>
      </c>
      <c r="L93" s="30">
        <f t="shared" si="37"/>
        <v>0</v>
      </c>
    </row>
    <row r="94" spans="1:12" ht="40.799999999999997" x14ac:dyDescent="0.3">
      <c r="A94" s="68">
        <v>51</v>
      </c>
      <c r="B94" s="63" t="s">
        <v>29</v>
      </c>
      <c r="C94" s="62" t="s">
        <v>62</v>
      </c>
      <c r="D94" s="62" t="s">
        <v>41</v>
      </c>
      <c r="E94" s="60">
        <v>741</v>
      </c>
      <c r="F94" s="54" t="s">
        <v>17</v>
      </c>
      <c r="G94" s="30">
        <f t="shared" ref="G94:G142" si="38">H94+I94+J94+K94+L94</f>
        <v>11162472</v>
      </c>
      <c r="H94" s="30">
        <v>11162472</v>
      </c>
      <c r="I94" s="30">
        <v>0</v>
      </c>
      <c r="J94" s="30">
        <v>0</v>
      </c>
      <c r="K94" s="31">
        <v>0</v>
      </c>
      <c r="L94" s="31">
        <v>0</v>
      </c>
    </row>
    <row r="95" spans="1:12" ht="40.799999999999997" x14ac:dyDescent="0.3">
      <c r="A95" s="68">
        <v>52</v>
      </c>
      <c r="B95" s="63" t="s">
        <v>30</v>
      </c>
      <c r="C95" s="62" t="s">
        <v>62</v>
      </c>
      <c r="D95" s="62" t="s">
        <v>43</v>
      </c>
      <c r="E95" s="60">
        <v>741</v>
      </c>
      <c r="F95" s="54" t="s">
        <v>17</v>
      </c>
      <c r="G95" s="30">
        <f t="shared" si="38"/>
        <v>0</v>
      </c>
      <c r="H95" s="30">
        <f>H96</f>
        <v>0</v>
      </c>
      <c r="I95" s="30">
        <f>I96</f>
        <v>0</v>
      </c>
      <c r="J95" s="30">
        <f>J96</f>
        <v>0</v>
      </c>
      <c r="K95" s="31">
        <v>0</v>
      </c>
      <c r="L95" s="31">
        <v>0</v>
      </c>
    </row>
    <row r="96" spans="1:12" ht="40.799999999999997" x14ac:dyDescent="0.3">
      <c r="A96" s="68">
        <v>53</v>
      </c>
      <c r="B96" s="63" t="s">
        <v>31</v>
      </c>
      <c r="C96" s="62" t="s">
        <v>62</v>
      </c>
      <c r="D96" s="62" t="s">
        <v>43</v>
      </c>
      <c r="E96" s="60">
        <v>741</v>
      </c>
      <c r="F96" s="54" t="s">
        <v>17</v>
      </c>
      <c r="G96" s="30">
        <f t="shared" si="38"/>
        <v>0</v>
      </c>
      <c r="H96" s="30">
        <v>0</v>
      </c>
      <c r="I96" s="30">
        <v>0</v>
      </c>
      <c r="J96" s="30">
        <v>0</v>
      </c>
      <c r="K96" s="31">
        <v>0</v>
      </c>
      <c r="L96" s="31">
        <v>0</v>
      </c>
    </row>
    <row r="97" spans="1:12" ht="40.799999999999997" x14ac:dyDescent="0.3">
      <c r="A97" s="68">
        <v>54</v>
      </c>
      <c r="B97" s="63" t="s">
        <v>32</v>
      </c>
      <c r="C97" s="62" t="s">
        <v>62</v>
      </c>
      <c r="D97" s="62" t="s">
        <v>43</v>
      </c>
      <c r="E97" s="60">
        <v>741</v>
      </c>
      <c r="F97" s="54" t="s">
        <v>17</v>
      </c>
      <c r="G97" s="30">
        <f t="shared" si="38"/>
        <v>0</v>
      </c>
      <c r="H97" s="30">
        <f>H98</f>
        <v>0</v>
      </c>
      <c r="I97" s="30">
        <f>I98</f>
        <v>0</v>
      </c>
      <c r="J97" s="30">
        <f>J98</f>
        <v>0</v>
      </c>
      <c r="K97" s="31">
        <v>0</v>
      </c>
      <c r="L97" s="31">
        <v>0</v>
      </c>
    </row>
    <row r="98" spans="1:12" ht="40.799999999999997" x14ac:dyDescent="0.3">
      <c r="A98" s="68">
        <v>55</v>
      </c>
      <c r="B98" s="63" t="s">
        <v>33</v>
      </c>
      <c r="C98" s="62" t="s">
        <v>62</v>
      </c>
      <c r="D98" s="62" t="s">
        <v>43</v>
      </c>
      <c r="E98" s="60">
        <v>741</v>
      </c>
      <c r="F98" s="54" t="s">
        <v>17</v>
      </c>
      <c r="G98" s="30">
        <f t="shared" si="38"/>
        <v>0</v>
      </c>
      <c r="H98" s="30">
        <v>0</v>
      </c>
      <c r="I98" s="30">
        <v>0</v>
      </c>
      <c r="J98" s="30">
        <v>0</v>
      </c>
      <c r="K98" s="31">
        <v>0</v>
      </c>
      <c r="L98" s="31">
        <v>0</v>
      </c>
    </row>
    <row r="99" spans="1:12" ht="40.799999999999997" x14ac:dyDescent="0.3">
      <c r="A99" s="68">
        <v>56</v>
      </c>
      <c r="B99" s="63" t="s">
        <v>34</v>
      </c>
      <c r="C99" s="62" t="s">
        <v>62</v>
      </c>
      <c r="D99" s="62" t="s">
        <v>43</v>
      </c>
      <c r="E99" s="60">
        <v>741</v>
      </c>
      <c r="F99" s="54" t="s">
        <v>17</v>
      </c>
      <c r="G99" s="30">
        <f t="shared" si="38"/>
        <v>0</v>
      </c>
      <c r="H99" s="30">
        <f>H100</f>
        <v>0</v>
      </c>
      <c r="I99" s="30">
        <f>I100</f>
        <v>0</v>
      </c>
      <c r="J99" s="30">
        <f>J100</f>
        <v>0</v>
      </c>
      <c r="K99" s="31">
        <v>0</v>
      </c>
      <c r="L99" s="31">
        <v>0</v>
      </c>
    </row>
    <row r="100" spans="1:12" ht="51" x14ac:dyDescent="0.3">
      <c r="A100" s="68">
        <v>57</v>
      </c>
      <c r="B100" s="63" t="s">
        <v>35</v>
      </c>
      <c r="C100" s="62" t="s">
        <v>62</v>
      </c>
      <c r="D100" s="62" t="s">
        <v>43</v>
      </c>
      <c r="E100" s="60">
        <v>741</v>
      </c>
      <c r="F100" s="54" t="s">
        <v>17</v>
      </c>
      <c r="G100" s="30">
        <f t="shared" si="38"/>
        <v>0</v>
      </c>
      <c r="H100" s="30">
        <v>0</v>
      </c>
      <c r="I100" s="30">
        <v>0</v>
      </c>
      <c r="J100" s="30">
        <v>0</v>
      </c>
      <c r="K100" s="31">
        <v>0</v>
      </c>
      <c r="L100" s="31">
        <v>0</v>
      </c>
    </row>
    <row r="101" spans="1:12" ht="40.799999999999997" x14ac:dyDescent="0.3">
      <c r="A101" s="68">
        <v>58</v>
      </c>
      <c r="B101" s="63" t="s">
        <v>36</v>
      </c>
      <c r="C101" s="62" t="s">
        <v>46</v>
      </c>
      <c r="D101" s="62" t="s">
        <v>41</v>
      </c>
      <c r="E101" s="60">
        <v>739</v>
      </c>
      <c r="F101" s="54" t="s">
        <v>17</v>
      </c>
      <c r="G101" s="30">
        <f t="shared" si="38"/>
        <v>151028</v>
      </c>
      <c r="H101" s="30">
        <f>H102+H103+H104+H105+H106</f>
        <v>151028</v>
      </c>
      <c r="I101" s="30">
        <f>I102+I103+I104+I105+I106</f>
        <v>0</v>
      </c>
      <c r="J101" s="30">
        <f>J102+J103+J104+J105+J106</f>
        <v>0</v>
      </c>
      <c r="K101" s="30">
        <f>K102+K103+K104+K105+K106</f>
        <v>0</v>
      </c>
      <c r="L101" s="30">
        <f>L102+L103+L104+L105+L106</f>
        <v>0</v>
      </c>
    </row>
    <row r="102" spans="1:12" ht="40.799999999999997" x14ac:dyDescent="0.3">
      <c r="A102" s="68">
        <v>59</v>
      </c>
      <c r="B102" s="20" t="s">
        <v>37</v>
      </c>
      <c r="C102" s="62" t="s">
        <v>62</v>
      </c>
      <c r="D102" s="62" t="s">
        <v>43</v>
      </c>
      <c r="E102" s="60">
        <v>741</v>
      </c>
      <c r="F102" s="54" t="s">
        <v>17</v>
      </c>
      <c r="G102" s="30">
        <f t="shared" si="38"/>
        <v>0</v>
      </c>
      <c r="H102" s="30">
        <v>0</v>
      </c>
      <c r="I102" s="30">
        <v>0</v>
      </c>
      <c r="J102" s="30">
        <v>0</v>
      </c>
      <c r="K102" s="31">
        <v>0</v>
      </c>
      <c r="L102" s="31">
        <v>0</v>
      </c>
    </row>
    <row r="103" spans="1:12" ht="40.799999999999997" x14ac:dyDescent="0.3">
      <c r="A103" s="68">
        <v>60</v>
      </c>
      <c r="B103" s="63" t="s">
        <v>38</v>
      </c>
      <c r="C103" s="62" t="s">
        <v>62</v>
      </c>
      <c r="D103" s="62" t="s">
        <v>43</v>
      </c>
      <c r="E103" s="60">
        <v>741</v>
      </c>
      <c r="F103" s="54" t="s">
        <v>17</v>
      </c>
      <c r="G103" s="30">
        <f t="shared" si="38"/>
        <v>0</v>
      </c>
      <c r="H103" s="30">
        <v>0</v>
      </c>
      <c r="I103" s="30">
        <v>0</v>
      </c>
      <c r="J103" s="30">
        <v>0</v>
      </c>
      <c r="K103" s="31">
        <v>0</v>
      </c>
      <c r="L103" s="31">
        <v>0</v>
      </c>
    </row>
    <row r="104" spans="1:12" ht="40.799999999999997" x14ac:dyDescent="0.3">
      <c r="A104" s="68">
        <v>61</v>
      </c>
      <c r="B104" s="63" t="s">
        <v>39</v>
      </c>
      <c r="C104" s="62" t="s">
        <v>62</v>
      </c>
      <c r="D104" s="62" t="s">
        <v>43</v>
      </c>
      <c r="E104" s="60">
        <v>741</v>
      </c>
      <c r="F104" s="54" t="s">
        <v>17</v>
      </c>
      <c r="G104" s="30">
        <f t="shared" si="38"/>
        <v>0</v>
      </c>
      <c r="H104" s="30">
        <v>0</v>
      </c>
      <c r="I104" s="30">
        <v>0</v>
      </c>
      <c r="J104" s="30">
        <v>0</v>
      </c>
      <c r="K104" s="31">
        <v>0</v>
      </c>
      <c r="L104" s="31">
        <v>0</v>
      </c>
    </row>
    <row r="105" spans="1:12" ht="40.799999999999997" x14ac:dyDescent="0.3">
      <c r="A105" s="68">
        <v>62</v>
      </c>
      <c r="B105" s="63" t="s">
        <v>48</v>
      </c>
      <c r="C105" s="62" t="s">
        <v>62</v>
      </c>
      <c r="D105" s="62" t="s">
        <v>43</v>
      </c>
      <c r="E105" s="60">
        <v>741</v>
      </c>
      <c r="F105" s="54" t="s">
        <v>17</v>
      </c>
      <c r="G105" s="30">
        <f t="shared" si="38"/>
        <v>0</v>
      </c>
      <c r="H105" s="30">
        <v>0</v>
      </c>
      <c r="I105" s="30">
        <v>0</v>
      </c>
      <c r="J105" s="30">
        <v>0</v>
      </c>
      <c r="K105" s="31">
        <v>0</v>
      </c>
      <c r="L105" s="31">
        <v>0</v>
      </c>
    </row>
    <row r="106" spans="1:12" ht="40.799999999999997" x14ac:dyDescent="0.3">
      <c r="A106" s="68">
        <v>63</v>
      </c>
      <c r="B106" s="63" t="s">
        <v>40</v>
      </c>
      <c r="C106" s="62" t="s">
        <v>46</v>
      </c>
      <c r="D106" s="62" t="s">
        <v>41</v>
      </c>
      <c r="E106" s="60">
        <v>739</v>
      </c>
      <c r="F106" s="54" t="s">
        <v>17</v>
      </c>
      <c r="G106" s="30">
        <f t="shared" si="38"/>
        <v>151028</v>
      </c>
      <c r="H106" s="30">
        <v>151028</v>
      </c>
      <c r="I106" s="30">
        <v>0</v>
      </c>
      <c r="J106" s="30">
        <v>0</v>
      </c>
      <c r="K106" s="31">
        <v>0</v>
      </c>
      <c r="L106" s="31">
        <v>0</v>
      </c>
    </row>
    <row r="107" spans="1:12" ht="81.599999999999994" x14ac:dyDescent="0.3">
      <c r="A107" s="68">
        <v>64</v>
      </c>
      <c r="B107" s="67" t="s">
        <v>66</v>
      </c>
      <c r="C107" s="62" t="s">
        <v>60</v>
      </c>
      <c r="D107" s="62" t="s">
        <v>41</v>
      </c>
      <c r="E107" s="60" t="s">
        <v>17</v>
      </c>
      <c r="F107" s="54" t="s">
        <v>17</v>
      </c>
      <c r="G107" s="30">
        <f t="shared" si="38"/>
        <v>51381212.799999997</v>
      </c>
      <c r="H107" s="30">
        <f>H109+H111+H113+H115+H117</f>
        <v>0</v>
      </c>
      <c r="I107" s="30">
        <f>I109+I111+I113+I115+I117</f>
        <v>12225545</v>
      </c>
      <c r="J107" s="30">
        <f>J109+J111+J113+J115+J117</f>
        <v>12587967.800000001</v>
      </c>
      <c r="K107" s="30">
        <f>K109+K111+K113+K115+K117</f>
        <v>13170800</v>
      </c>
      <c r="L107" s="30">
        <f>L109+L111+L113+L115+L117</f>
        <v>13396900</v>
      </c>
    </row>
    <row r="108" spans="1:12" ht="81.599999999999994" x14ac:dyDescent="0.3">
      <c r="A108" s="68">
        <v>65</v>
      </c>
      <c r="B108" s="63" t="s">
        <v>27</v>
      </c>
      <c r="C108" s="62" t="s">
        <v>63</v>
      </c>
      <c r="D108" s="62" t="s">
        <v>41</v>
      </c>
      <c r="E108" s="60" t="s">
        <v>17</v>
      </c>
      <c r="F108" s="54" t="s">
        <v>17</v>
      </c>
      <c r="G108" s="30">
        <f t="shared" si="38"/>
        <v>50777217.799999997</v>
      </c>
      <c r="H108" s="30">
        <f t="shared" ref="H108:L109" si="39">H109</f>
        <v>0</v>
      </c>
      <c r="I108" s="30">
        <f t="shared" si="39"/>
        <v>12074550</v>
      </c>
      <c r="J108" s="30">
        <f t="shared" si="39"/>
        <v>12436967.800000001</v>
      </c>
      <c r="K108" s="30">
        <f t="shared" si="39"/>
        <v>13019800</v>
      </c>
      <c r="L108" s="30">
        <f t="shared" si="39"/>
        <v>13245900</v>
      </c>
    </row>
    <row r="109" spans="1:12" ht="40.799999999999997" x14ac:dyDescent="0.3">
      <c r="A109" s="68">
        <v>66</v>
      </c>
      <c r="B109" s="63" t="s">
        <v>28</v>
      </c>
      <c r="C109" s="62" t="s">
        <v>61</v>
      </c>
      <c r="D109" s="62" t="s">
        <v>41</v>
      </c>
      <c r="E109" s="60" t="s">
        <v>17</v>
      </c>
      <c r="F109" s="54" t="s">
        <v>17</v>
      </c>
      <c r="G109" s="30">
        <f t="shared" si="38"/>
        <v>50777217.799999997</v>
      </c>
      <c r="H109" s="30">
        <f>H110</f>
        <v>0</v>
      </c>
      <c r="I109" s="30">
        <f t="shared" si="39"/>
        <v>12074550</v>
      </c>
      <c r="J109" s="30">
        <f t="shared" si="39"/>
        <v>12436967.800000001</v>
      </c>
      <c r="K109" s="30">
        <f t="shared" si="39"/>
        <v>13019800</v>
      </c>
      <c r="L109" s="30">
        <f t="shared" si="39"/>
        <v>13245900</v>
      </c>
    </row>
    <row r="110" spans="1:12" ht="40.799999999999997" x14ac:dyDescent="0.3">
      <c r="A110" s="68">
        <v>67</v>
      </c>
      <c r="B110" s="63" t="s">
        <v>29</v>
      </c>
      <c r="C110" s="62" t="s">
        <v>62</v>
      </c>
      <c r="D110" s="62" t="s">
        <v>41</v>
      </c>
      <c r="E110" s="60">
        <v>741</v>
      </c>
      <c r="F110" s="54" t="s">
        <v>112</v>
      </c>
      <c r="G110" s="30">
        <f t="shared" si="38"/>
        <v>50777217.799999997</v>
      </c>
      <c r="H110" s="30">
        <v>0</v>
      </c>
      <c r="I110" s="30">
        <v>12074550</v>
      </c>
      <c r="J110" s="30">
        <f>13019800-582832.2</f>
        <v>12436967.800000001</v>
      </c>
      <c r="K110" s="31">
        <v>13019800</v>
      </c>
      <c r="L110" s="31">
        <v>13245900</v>
      </c>
    </row>
    <row r="111" spans="1:12" ht="40.799999999999997" x14ac:dyDescent="0.3">
      <c r="A111" s="68">
        <v>68</v>
      </c>
      <c r="B111" s="63" t="s">
        <v>30</v>
      </c>
      <c r="C111" s="62" t="s">
        <v>62</v>
      </c>
      <c r="D111" s="62" t="s">
        <v>43</v>
      </c>
      <c r="E111" s="54" t="s">
        <v>17</v>
      </c>
      <c r="F111" s="54" t="s">
        <v>17</v>
      </c>
      <c r="G111" s="30">
        <f t="shared" si="38"/>
        <v>0</v>
      </c>
      <c r="H111" s="30">
        <f>H112</f>
        <v>0</v>
      </c>
      <c r="I111" s="30">
        <f>I112</f>
        <v>0</v>
      </c>
      <c r="J111" s="30">
        <f>J112</f>
        <v>0</v>
      </c>
      <c r="K111" s="31">
        <v>0</v>
      </c>
      <c r="L111" s="31">
        <v>0</v>
      </c>
    </row>
    <row r="112" spans="1:12" ht="40.799999999999997" x14ac:dyDescent="0.3">
      <c r="A112" s="68">
        <v>69</v>
      </c>
      <c r="B112" s="63" t="s">
        <v>31</v>
      </c>
      <c r="C112" s="62" t="s">
        <v>62</v>
      </c>
      <c r="D112" s="62" t="s">
        <v>43</v>
      </c>
      <c r="E112" s="60">
        <v>741</v>
      </c>
      <c r="F112" s="54" t="s">
        <v>17</v>
      </c>
      <c r="G112" s="30">
        <f t="shared" si="38"/>
        <v>0</v>
      </c>
      <c r="H112" s="30">
        <v>0</v>
      </c>
      <c r="I112" s="30">
        <v>0</v>
      </c>
      <c r="J112" s="30">
        <v>0</v>
      </c>
      <c r="K112" s="31">
        <v>0</v>
      </c>
      <c r="L112" s="31">
        <v>0</v>
      </c>
    </row>
    <row r="113" spans="1:12" ht="40.799999999999997" x14ac:dyDescent="0.3">
      <c r="A113" s="68">
        <v>70</v>
      </c>
      <c r="B113" s="63" t="s">
        <v>32</v>
      </c>
      <c r="C113" s="62" t="s">
        <v>62</v>
      </c>
      <c r="D113" s="62" t="s">
        <v>43</v>
      </c>
      <c r="E113" s="54" t="s">
        <v>17</v>
      </c>
      <c r="F113" s="54" t="s">
        <v>17</v>
      </c>
      <c r="G113" s="30">
        <f t="shared" si="38"/>
        <v>0</v>
      </c>
      <c r="H113" s="30">
        <f>H114</f>
        <v>0</v>
      </c>
      <c r="I113" s="30">
        <f>I114</f>
        <v>0</v>
      </c>
      <c r="J113" s="30">
        <f>J114</f>
        <v>0</v>
      </c>
      <c r="K113" s="31">
        <v>0</v>
      </c>
      <c r="L113" s="31">
        <v>0</v>
      </c>
    </row>
    <row r="114" spans="1:12" ht="40.799999999999997" x14ac:dyDescent="0.3">
      <c r="A114" s="68">
        <v>71</v>
      </c>
      <c r="B114" s="63" t="s">
        <v>33</v>
      </c>
      <c r="C114" s="62" t="s">
        <v>62</v>
      </c>
      <c r="D114" s="62" t="s">
        <v>43</v>
      </c>
      <c r="E114" s="60">
        <v>741</v>
      </c>
      <c r="F114" s="54" t="s">
        <v>17</v>
      </c>
      <c r="G114" s="30">
        <f t="shared" si="38"/>
        <v>0</v>
      </c>
      <c r="H114" s="30">
        <v>0</v>
      </c>
      <c r="I114" s="30">
        <v>0</v>
      </c>
      <c r="J114" s="30">
        <v>0</v>
      </c>
      <c r="K114" s="31">
        <v>0</v>
      </c>
      <c r="L114" s="31">
        <v>0</v>
      </c>
    </row>
    <row r="115" spans="1:12" ht="40.799999999999997" x14ac:dyDescent="0.3">
      <c r="A115" s="68">
        <v>72</v>
      </c>
      <c r="B115" s="63" t="s">
        <v>34</v>
      </c>
      <c r="C115" s="62" t="s">
        <v>62</v>
      </c>
      <c r="D115" s="62" t="s">
        <v>43</v>
      </c>
      <c r="E115" s="54" t="s">
        <v>17</v>
      </c>
      <c r="F115" s="54" t="s">
        <v>17</v>
      </c>
      <c r="G115" s="30">
        <f t="shared" si="38"/>
        <v>0</v>
      </c>
      <c r="H115" s="30">
        <f>H116</f>
        <v>0</v>
      </c>
      <c r="I115" s="30">
        <f>I116</f>
        <v>0</v>
      </c>
      <c r="J115" s="30">
        <f>J116</f>
        <v>0</v>
      </c>
      <c r="K115" s="31">
        <v>0</v>
      </c>
      <c r="L115" s="31">
        <v>0</v>
      </c>
    </row>
    <row r="116" spans="1:12" ht="51" x14ac:dyDescent="0.3">
      <c r="A116" s="68">
        <v>73</v>
      </c>
      <c r="B116" s="63" t="s">
        <v>35</v>
      </c>
      <c r="C116" s="62" t="s">
        <v>62</v>
      </c>
      <c r="D116" s="62" t="s">
        <v>43</v>
      </c>
      <c r="E116" s="60">
        <v>741</v>
      </c>
      <c r="F116" s="54" t="s">
        <v>17</v>
      </c>
      <c r="G116" s="30">
        <f t="shared" si="38"/>
        <v>0</v>
      </c>
      <c r="H116" s="30">
        <v>0</v>
      </c>
      <c r="I116" s="30">
        <v>0</v>
      </c>
      <c r="J116" s="30">
        <v>0</v>
      </c>
      <c r="K116" s="31">
        <v>0</v>
      </c>
      <c r="L116" s="31">
        <v>0</v>
      </c>
    </row>
    <row r="117" spans="1:12" ht="40.799999999999997" x14ac:dyDescent="0.3">
      <c r="A117" s="68">
        <v>74</v>
      </c>
      <c r="B117" s="63" t="s">
        <v>36</v>
      </c>
      <c r="C117" s="62" t="s">
        <v>46</v>
      </c>
      <c r="D117" s="62" t="s">
        <v>41</v>
      </c>
      <c r="E117" s="60">
        <v>739</v>
      </c>
      <c r="F117" s="54" t="s">
        <v>17</v>
      </c>
      <c r="G117" s="30">
        <f t="shared" si="38"/>
        <v>603995</v>
      </c>
      <c r="H117" s="30">
        <f>H118+H119+H120+H121+H122</f>
        <v>0</v>
      </c>
      <c r="I117" s="30">
        <v>150995</v>
      </c>
      <c r="J117" s="30">
        <f>J118+J119+J120+J121+J122</f>
        <v>151000</v>
      </c>
      <c r="K117" s="30">
        <f>K118+K119+K120+K121+K122</f>
        <v>151000</v>
      </c>
      <c r="L117" s="30">
        <f>L118+L119+L120+L121+L122</f>
        <v>151000</v>
      </c>
    </row>
    <row r="118" spans="1:12" ht="40.799999999999997" x14ac:dyDescent="0.3">
      <c r="A118" s="68">
        <v>75</v>
      </c>
      <c r="B118" s="20" t="s">
        <v>37</v>
      </c>
      <c r="C118" s="62" t="s">
        <v>62</v>
      </c>
      <c r="D118" s="62" t="s">
        <v>43</v>
      </c>
      <c r="E118" s="60">
        <v>741</v>
      </c>
      <c r="F118" s="54" t="s">
        <v>17</v>
      </c>
      <c r="G118" s="30">
        <f t="shared" si="38"/>
        <v>0</v>
      </c>
      <c r="H118" s="30">
        <v>0</v>
      </c>
      <c r="I118" s="30">
        <v>0</v>
      </c>
      <c r="J118" s="30">
        <v>0</v>
      </c>
      <c r="K118" s="31">
        <v>0</v>
      </c>
      <c r="L118" s="31">
        <v>0</v>
      </c>
    </row>
    <row r="119" spans="1:12" ht="40.799999999999997" x14ac:dyDescent="0.3">
      <c r="A119" s="68">
        <v>76</v>
      </c>
      <c r="B119" s="63" t="s">
        <v>38</v>
      </c>
      <c r="C119" s="62" t="s">
        <v>62</v>
      </c>
      <c r="D119" s="62" t="s">
        <v>43</v>
      </c>
      <c r="E119" s="60">
        <v>741</v>
      </c>
      <c r="F119" s="54" t="s">
        <v>17</v>
      </c>
      <c r="G119" s="30">
        <f t="shared" si="38"/>
        <v>0</v>
      </c>
      <c r="H119" s="30">
        <v>0</v>
      </c>
      <c r="I119" s="30">
        <v>0</v>
      </c>
      <c r="J119" s="30">
        <v>0</v>
      </c>
      <c r="K119" s="31">
        <v>0</v>
      </c>
      <c r="L119" s="31">
        <v>0</v>
      </c>
    </row>
    <row r="120" spans="1:12" ht="36" customHeight="1" x14ac:dyDescent="0.3">
      <c r="A120" s="68">
        <v>77</v>
      </c>
      <c r="B120" s="63" t="s">
        <v>39</v>
      </c>
      <c r="C120" s="62" t="s">
        <v>62</v>
      </c>
      <c r="D120" s="62" t="s">
        <v>43</v>
      </c>
      <c r="E120" s="54" t="s">
        <v>17</v>
      </c>
      <c r="F120" s="54" t="s">
        <v>17</v>
      </c>
      <c r="G120" s="30">
        <f t="shared" si="38"/>
        <v>0</v>
      </c>
      <c r="H120" s="30">
        <v>0</v>
      </c>
      <c r="I120" s="30">
        <v>0</v>
      </c>
      <c r="J120" s="30">
        <v>0</v>
      </c>
      <c r="K120" s="31">
        <v>0</v>
      </c>
      <c r="L120" s="31">
        <v>0</v>
      </c>
    </row>
    <row r="121" spans="1:12" ht="40.799999999999997" x14ac:dyDescent="0.3">
      <c r="A121" s="68">
        <v>78</v>
      </c>
      <c r="B121" s="63" t="s">
        <v>48</v>
      </c>
      <c r="C121" s="62" t="s">
        <v>62</v>
      </c>
      <c r="D121" s="62" t="s">
        <v>43</v>
      </c>
      <c r="E121" s="54" t="s">
        <v>17</v>
      </c>
      <c r="F121" s="54" t="s">
        <v>17</v>
      </c>
      <c r="G121" s="30">
        <f t="shared" si="38"/>
        <v>0</v>
      </c>
      <c r="H121" s="30">
        <v>0</v>
      </c>
      <c r="I121" s="30">
        <v>0</v>
      </c>
      <c r="J121" s="30">
        <v>0</v>
      </c>
      <c r="K121" s="31">
        <v>0</v>
      </c>
      <c r="L121" s="31">
        <v>0</v>
      </c>
    </row>
    <row r="122" spans="1:12" ht="40.799999999999997" x14ac:dyDescent="0.3">
      <c r="A122" s="68">
        <v>79</v>
      </c>
      <c r="B122" s="63" t="s">
        <v>40</v>
      </c>
      <c r="C122" s="62" t="s">
        <v>46</v>
      </c>
      <c r="D122" s="62" t="s">
        <v>41</v>
      </c>
      <c r="E122" s="60">
        <v>739</v>
      </c>
      <c r="F122" s="54" t="s">
        <v>113</v>
      </c>
      <c r="G122" s="30">
        <f t="shared" si="38"/>
        <v>603995</v>
      </c>
      <c r="H122" s="30">
        <v>0</v>
      </c>
      <c r="I122" s="30">
        <v>150995</v>
      </c>
      <c r="J122" s="30">
        <v>151000</v>
      </c>
      <c r="K122" s="31">
        <v>151000</v>
      </c>
      <c r="L122" s="31">
        <v>151000</v>
      </c>
    </row>
    <row r="123" spans="1:12" ht="17.25" customHeight="1" x14ac:dyDescent="0.3">
      <c r="A123" s="75">
        <v>80</v>
      </c>
      <c r="B123" s="78" t="s">
        <v>117</v>
      </c>
      <c r="C123" s="72" t="s">
        <v>118</v>
      </c>
      <c r="D123" s="61" t="s">
        <v>1</v>
      </c>
      <c r="E123" s="60">
        <v>706</v>
      </c>
      <c r="F123" s="54" t="s">
        <v>121</v>
      </c>
      <c r="G123" s="30">
        <f t="shared" si="38"/>
        <v>132980108.03999999</v>
      </c>
      <c r="H123" s="30">
        <f>H131</f>
        <v>0</v>
      </c>
      <c r="I123" s="30">
        <f t="shared" ref="I123:L123" si="40">I131</f>
        <v>0</v>
      </c>
      <c r="J123" s="30">
        <f t="shared" si="40"/>
        <v>0</v>
      </c>
      <c r="K123" s="30">
        <f t="shared" si="40"/>
        <v>132980108.03999999</v>
      </c>
      <c r="L123" s="30">
        <f t="shared" si="40"/>
        <v>0</v>
      </c>
    </row>
    <row r="124" spans="1:12" ht="21.75" customHeight="1" x14ac:dyDescent="0.3">
      <c r="A124" s="76"/>
      <c r="B124" s="79"/>
      <c r="C124" s="73"/>
      <c r="D124" s="61" t="s">
        <v>119</v>
      </c>
      <c r="E124" s="60">
        <v>706</v>
      </c>
      <c r="F124" s="54"/>
      <c r="G124" s="30">
        <f t="shared" ref="G124:G126" si="41">H124+I124+J124+K124+L124</f>
        <v>109043688.59999999</v>
      </c>
      <c r="H124" s="30">
        <f t="shared" ref="H124:L124" si="42">H132</f>
        <v>0</v>
      </c>
      <c r="I124" s="30">
        <f t="shared" si="42"/>
        <v>0</v>
      </c>
      <c r="J124" s="30">
        <f t="shared" si="42"/>
        <v>0</v>
      </c>
      <c r="K124" s="30">
        <f t="shared" si="42"/>
        <v>109043688.59999999</v>
      </c>
      <c r="L124" s="30">
        <f t="shared" si="42"/>
        <v>0</v>
      </c>
    </row>
    <row r="125" spans="1:12" ht="21.75" customHeight="1" x14ac:dyDescent="0.3">
      <c r="A125" s="76"/>
      <c r="B125" s="79"/>
      <c r="C125" s="73"/>
      <c r="D125" s="61" t="s">
        <v>13</v>
      </c>
      <c r="E125" s="60">
        <v>706</v>
      </c>
      <c r="F125" s="54"/>
      <c r="G125" s="30">
        <f t="shared" si="41"/>
        <v>23936419.440000001</v>
      </c>
      <c r="H125" s="30">
        <f t="shared" ref="H125:L125" si="43">H133</f>
        <v>0</v>
      </c>
      <c r="I125" s="30">
        <f t="shared" si="43"/>
        <v>0</v>
      </c>
      <c r="J125" s="30">
        <f t="shared" si="43"/>
        <v>0</v>
      </c>
      <c r="K125" s="30">
        <f t="shared" si="43"/>
        <v>23936419.440000001</v>
      </c>
      <c r="L125" s="30">
        <f t="shared" si="43"/>
        <v>0</v>
      </c>
    </row>
    <row r="126" spans="1:12" ht="33.75" customHeight="1" x14ac:dyDescent="0.3">
      <c r="A126" s="77"/>
      <c r="B126" s="79"/>
      <c r="C126" s="73"/>
      <c r="D126" s="61" t="s">
        <v>41</v>
      </c>
      <c r="E126" s="60">
        <v>706</v>
      </c>
      <c r="F126" s="54"/>
      <c r="G126" s="30">
        <f t="shared" si="41"/>
        <v>0</v>
      </c>
      <c r="H126" s="30">
        <f t="shared" ref="H126:L126" si="44">H134</f>
        <v>0</v>
      </c>
      <c r="I126" s="30">
        <f t="shared" si="44"/>
        <v>0</v>
      </c>
      <c r="J126" s="30">
        <f t="shared" si="44"/>
        <v>0</v>
      </c>
      <c r="K126" s="30">
        <f t="shared" si="44"/>
        <v>0</v>
      </c>
      <c r="L126" s="30">
        <f t="shared" si="44"/>
        <v>0</v>
      </c>
    </row>
    <row r="127" spans="1:12" ht="18" customHeight="1" x14ac:dyDescent="0.3">
      <c r="A127" s="75">
        <v>81</v>
      </c>
      <c r="B127" s="69" t="s">
        <v>114</v>
      </c>
      <c r="C127" s="72" t="s">
        <v>118</v>
      </c>
      <c r="D127" s="61" t="s">
        <v>1</v>
      </c>
      <c r="E127" s="60">
        <v>706</v>
      </c>
      <c r="F127" s="54"/>
      <c r="G127" s="30">
        <f t="shared" si="38"/>
        <v>132980108.03999999</v>
      </c>
      <c r="H127" s="30">
        <f>H131</f>
        <v>0</v>
      </c>
      <c r="I127" s="30">
        <f>I131</f>
        <v>0</v>
      </c>
      <c r="J127" s="30">
        <f>J131</f>
        <v>0</v>
      </c>
      <c r="K127" s="30">
        <f>K131</f>
        <v>132980108.03999999</v>
      </c>
      <c r="L127" s="30">
        <f>L131</f>
        <v>0</v>
      </c>
    </row>
    <row r="128" spans="1:12" ht="20.399999999999999" x14ac:dyDescent="0.3">
      <c r="A128" s="76"/>
      <c r="B128" s="70"/>
      <c r="C128" s="73"/>
      <c r="D128" s="61" t="s">
        <v>119</v>
      </c>
      <c r="E128" s="60">
        <v>706</v>
      </c>
      <c r="F128" s="54"/>
      <c r="G128" s="30">
        <f t="shared" ref="G128:G130" si="45">H128+I128+J128+K128+L128</f>
        <v>109043688.59999999</v>
      </c>
      <c r="H128" s="30">
        <f t="shared" ref="H128:L128" si="46">H132</f>
        <v>0</v>
      </c>
      <c r="I128" s="30">
        <f t="shared" si="46"/>
        <v>0</v>
      </c>
      <c r="J128" s="30">
        <f t="shared" si="46"/>
        <v>0</v>
      </c>
      <c r="K128" s="30">
        <f t="shared" si="46"/>
        <v>109043688.59999999</v>
      </c>
      <c r="L128" s="30">
        <f t="shared" si="46"/>
        <v>0</v>
      </c>
    </row>
    <row r="129" spans="1:12" x14ac:dyDescent="0.3">
      <c r="A129" s="76"/>
      <c r="B129" s="70"/>
      <c r="C129" s="73"/>
      <c r="D129" s="61" t="s">
        <v>13</v>
      </c>
      <c r="E129" s="60">
        <v>706</v>
      </c>
      <c r="F129" s="54"/>
      <c r="G129" s="30">
        <f t="shared" si="45"/>
        <v>23936419.440000001</v>
      </c>
      <c r="H129" s="30">
        <f t="shared" ref="H129:L129" si="47">H133</f>
        <v>0</v>
      </c>
      <c r="I129" s="30">
        <f t="shared" si="47"/>
        <v>0</v>
      </c>
      <c r="J129" s="30">
        <f t="shared" si="47"/>
        <v>0</v>
      </c>
      <c r="K129" s="30">
        <f t="shared" si="47"/>
        <v>23936419.440000001</v>
      </c>
      <c r="L129" s="30">
        <f t="shared" si="47"/>
        <v>0</v>
      </c>
    </row>
    <row r="130" spans="1:12" ht="30.6" x14ac:dyDescent="0.3">
      <c r="A130" s="77"/>
      <c r="B130" s="71"/>
      <c r="C130" s="74"/>
      <c r="D130" s="61" t="s">
        <v>41</v>
      </c>
      <c r="E130" s="60">
        <v>706</v>
      </c>
      <c r="F130" s="54"/>
      <c r="G130" s="30">
        <f t="shared" si="45"/>
        <v>0</v>
      </c>
      <c r="H130" s="30">
        <f t="shared" ref="H130:L130" si="48">H134</f>
        <v>0</v>
      </c>
      <c r="I130" s="30">
        <f t="shared" si="48"/>
        <v>0</v>
      </c>
      <c r="J130" s="30">
        <f t="shared" si="48"/>
        <v>0</v>
      </c>
      <c r="K130" s="30">
        <f t="shared" si="48"/>
        <v>0</v>
      </c>
      <c r="L130" s="30">
        <f t="shared" si="48"/>
        <v>0</v>
      </c>
    </row>
    <row r="131" spans="1:12" ht="15" customHeight="1" x14ac:dyDescent="0.3">
      <c r="A131" s="75">
        <v>82</v>
      </c>
      <c r="B131" s="69" t="s">
        <v>115</v>
      </c>
      <c r="C131" s="72" t="s">
        <v>118</v>
      </c>
      <c r="D131" s="61" t="s">
        <v>1</v>
      </c>
      <c r="E131" s="60">
        <v>706</v>
      </c>
      <c r="F131" s="54"/>
      <c r="G131" s="30">
        <f t="shared" si="38"/>
        <v>132980108.03999999</v>
      </c>
      <c r="H131" s="30">
        <f>H135</f>
        <v>0</v>
      </c>
      <c r="I131" s="30">
        <f t="shared" ref="I131:L131" si="49">I135</f>
        <v>0</v>
      </c>
      <c r="J131" s="30">
        <f t="shared" si="49"/>
        <v>0</v>
      </c>
      <c r="K131" s="30">
        <f t="shared" si="49"/>
        <v>132980108.03999999</v>
      </c>
      <c r="L131" s="30">
        <f t="shared" si="49"/>
        <v>0</v>
      </c>
    </row>
    <row r="132" spans="1:12" ht="20.399999999999999" x14ac:dyDescent="0.3">
      <c r="A132" s="76"/>
      <c r="B132" s="70"/>
      <c r="C132" s="73"/>
      <c r="D132" s="61" t="s">
        <v>119</v>
      </c>
      <c r="E132" s="60">
        <v>706</v>
      </c>
      <c r="F132" s="54"/>
      <c r="G132" s="30">
        <f t="shared" ref="G132:G134" si="50">H132+I132+J132+K132+L132</f>
        <v>109043688.59999999</v>
      </c>
      <c r="H132" s="30">
        <f t="shared" ref="H132:H134" si="51">H136</f>
        <v>0</v>
      </c>
      <c r="I132" s="30">
        <f t="shared" ref="I132:I134" si="52">I136</f>
        <v>0</v>
      </c>
      <c r="J132" s="30">
        <f t="shared" ref="J132:J134" si="53">J136</f>
        <v>0</v>
      </c>
      <c r="K132" s="30">
        <f t="shared" ref="K132:K134" si="54">K136</f>
        <v>109043688.59999999</v>
      </c>
      <c r="L132" s="30">
        <f t="shared" ref="L132:L134" si="55">L136</f>
        <v>0</v>
      </c>
    </row>
    <row r="133" spans="1:12" x14ac:dyDescent="0.3">
      <c r="A133" s="76"/>
      <c r="B133" s="70"/>
      <c r="C133" s="73"/>
      <c r="D133" s="61" t="s">
        <v>13</v>
      </c>
      <c r="E133" s="60">
        <v>706</v>
      </c>
      <c r="F133" s="54"/>
      <c r="G133" s="30">
        <f t="shared" si="50"/>
        <v>23936419.440000001</v>
      </c>
      <c r="H133" s="30">
        <f t="shared" si="51"/>
        <v>0</v>
      </c>
      <c r="I133" s="30">
        <f t="shared" si="52"/>
        <v>0</v>
      </c>
      <c r="J133" s="30">
        <f t="shared" si="53"/>
        <v>0</v>
      </c>
      <c r="K133" s="30">
        <f t="shared" si="54"/>
        <v>23936419.440000001</v>
      </c>
      <c r="L133" s="30">
        <f t="shared" si="55"/>
        <v>0</v>
      </c>
    </row>
    <row r="134" spans="1:12" ht="30.6" x14ac:dyDescent="0.3">
      <c r="A134" s="77"/>
      <c r="B134" s="71"/>
      <c r="C134" s="74"/>
      <c r="D134" s="61" t="s">
        <v>41</v>
      </c>
      <c r="E134" s="60">
        <v>706</v>
      </c>
      <c r="F134" s="54"/>
      <c r="G134" s="30">
        <f t="shared" si="50"/>
        <v>0</v>
      </c>
      <c r="H134" s="30">
        <f t="shared" si="51"/>
        <v>0</v>
      </c>
      <c r="I134" s="30">
        <f t="shared" si="52"/>
        <v>0</v>
      </c>
      <c r="J134" s="30">
        <f t="shared" si="53"/>
        <v>0</v>
      </c>
      <c r="K134" s="30">
        <f t="shared" si="54"/>
        <v>0</v>
      </c>
      <c r="L134" s="30">
        <f t="shared" si="55"/>
        <v>0</v>
      </c>
    </row>
    <row r="135" spans="1:12" ht="16.5" customHeight="1" x14ac:dyDescent="0.3">
      <c r="A135" s="75">
        <v>83</v>
      </c>
      <c r="B135" s="69" t="s">
        <v>116</v>
      </c>
      <c r="C135" s="72" t="s">
        <v>118</v>
      </c>
      <c r="D135" s="61" t="s">
        <v>1</v>
      </c>
      <c r="E135" s="60">
        <v>706</v>
      </c>
      <c r="F135" s="54" t="s">
        <v>121</v>
      </c>
      <c r="G135" s="30">
        <f t="shared" si="38"/>
        <v>132980108.03999999</v>
      </c>
      <c r="H135" s="30">
        <f>H136+H137+H138</f>
        <v>0</v>
      </c>
      <c r="I135" s="30">
        <f t="shared" ref="I135:L135" si="56">I136+I137+I138</f>
        <v>0</v>
      </c>
      <c r="J135" s="30">
        <f t="shared" si="56"/>
        <v>0</v>
      </c>
      <c r="K135" s="30">
        <f t="shared" si="56"/>
        <v>132980108.03999999</v>
      </c>
      <c r="L135" s="30">
        <f t="shared" si="56"/>
        <v>0</v>
      </c>
    </row>
    <row r="136" spans="1:12" ht="20.399999999999999" x14ac:dyDescent="0.3">
      <c r="A136" s="76"/>
      <c r="B136" s="70"/>
      <c r="C136" s="73"/>
      <c r="D136" s="61" t="s">
        <v>119</v>
      </c>
      <c r="E136" s="60">
        <v>706</v>
      </c>
      <c r="F136" s="54"/>
      <c r="G136" s="30">
        <f t="shared" si="38"/>
        <v>109043688.59999999</v>
      </c>
      <c r="H136" s="30">
        <v>0</v>
      </c>
      <c r="I136" s="30">
        <v>0</v>
      </c>
      <c r="J136" s="30">
        <v>0</v>
      </c>
      <c r="K136" s="31">
        <v>109043688.59999999</v>
      </c>
      <c r="L136" s="31">
        <v>0</v>
      </c>
    </row>
    <row r="137" spans="1:12" x14ac:dyDescent="0.3">
      <c r="A137" s="76"/>
      <c r="B137" s="70"/>
      <c r="C137" s="73"/>
      <c r="D137" s="61" t="s">
        <v>13</v>
      </c>
      <c r="E137" s="60">
        <v>706</v>
      </c>
      <c r="F137" s="54"/>
      <c r="G137" s="30">
        <f t="shared" si="38"/>
        <v>23936419.440000001</v>
      </c>
      <c r="H137" s="30">
        <v>0</v>
      </c>
      <c r="I137" s="30">
        <v>0</v>
      </c>
      <c r="J137" s="30">
        <v>0</v>
      </c>
      <c r="K137" s="31">
        <v>23936419.440000001</v>
      </c>
      <c r="L137" s="31">
        <v>0</v>
      </c>
    </row>
    <row r="138" spans="1:12" ht="30.6" x14ac:dyDescent="0.3">
      <c r="A138" s="77"/>
      <c r="B138" s="71"/>
      <c r="C138" s="74"/>
      <c r="D138" s="61" t="s">
        <v>41</v>
      </c>
      <c r="E138" s="60">
        <v>706</v>
      </c>
      <c r="F138" s="54"/>
      <c r="G138" s="30">
        <f t="shared" si="38"/>
        <v>0</v>
      </c>
      <c r="H138" s="30">
        <v>0</v>
      </c>
      <c r="I138" s="30">
        <v>0</v>
      </c>
      <c r="J138" s="30">
        <v>0</v>
      </c>
      <c r="K138" s="31">
        <v>0</v>
      </c>
      <c r="L138" s="31">
        <v>0</v>
      </c>
    </row>
    <row r="139" spans="1:12" x14ac:dyDescent="0.3">
      <c r="A139" s="80">
        <v>84</v>
      </c>
      <c r="B139" s="81" t="s">
        <v>42</v>
      </c>
      <c r="C139" s="82" t="s">
        <v>61</v>
      </c>
      <c r="D139" s="62" t="s">
        <v>1</v>
      </c>
      <c r="E139" s="54" t="s">
        <v>17</v>
      </c>
      <c r="F139" s="54" t="s">
        <v>17</v>
      </c>
      <c r="G139" s="30">
        <f t="shared" si="38"/>
        <v>19751415871.82</v>
      </c>
      <c r="H139" s="30">
        <f>H140+H141+H142</f>
        <v>3791445870.6199999</v>
      </c>
      <c r="I139" s="30">
        <f t="shared" ref="I139:L139" si="57">I140+I141+I142</f>
        <v>4004499715.1599998</v>
      </c>
      <c r="J139" s="30">
        <f t="shared" si="57"/>
        <v>4139272968</v>
      </c>
      <c r="K139" s="30">
        <f t="shared" si="57"/>
        <v>3917209263.04</v>
      </c>
      <c r="L139" s="30">
        <f t="shared" si="57"/>
        <v>3898988055</v>
      </c>
    </row>
    <row r="140" spans="1:12" ht="20.399999999999999" x14ac:dyDescent="0.3">
      <c r="A140" s="80"/>
      <c r="B140" s="81"/>
      <c r="C140" s="82"/>
      <c r="D140" s="61" t="s">
        <v>119</v>
      </c>
      <c r="E140" s="54"/>
      <c r="F140" s="54"/>
      <c r="G140" s="30">
        <f t="shared" ref="G140" si="58">H140+I140+J140+K140+L140</f>
        <v>109043688.59999999</v>
      </c>
      <c r="H140" s="30">
        <f t="shared" ref="H140:L142" si="59">H10</f>
        <v>0</v>
      </c>
      <c r="I140" s="30">
        <f t="shared" si="59"/>
        <v>0</v>
      </c>
      <c r="J140" s="30">
        <f t="shared" si="59"/>
        <v>0</v>
      </c>
      <c r="K140" s="30">
        <f t="shared" si="59"/>
        <v>109043688.59999999</v>
      </c>
      <c r="L140" s="30">
        <f t="shared" si="59"/>
        <v>0</v>
      </c>
    </row>
    <row r="141" spans="1:12" ht="12.75" customHeight="1" x14ac:dyDescent="0.3">
      <c r="A141" s="80"/>
      <c r="B141" s="81"/>
      <c r="C141" s="82"/>
      <c r="D141" s="62" t="s">
        <v>13</v>
      </c>
      <c r="E141" s="54" t="s">
        <v>17</v>
      </c>
      <c r="F141" s="54" t="s">
        <v>17</v>
      </c>
      <c r="G141" s="30">
        <f t="shared" si="38"/>
        <v>13269232936.84</v>
      </c>
      <c r="H141" s="30">
        <f t="shared" si="59"/>
        <v>2585595100</v>
      </c>
      <c r="I141" s="30">
        <f t="shared" si="59"/>
        <v>2709636417.4000001</v>
      </c>
      <c r="J141" s="30">
        <f t="shared" si="59"/>
        <v>2790827900</v>
      </c>
      <c r="K141" s="30">
        <f t="shared" si="59"/>
        <v>2546175519.4400001</v>
      </c>
      <c r="L141" s="30">
        <f t="shared" si="59"/>
        <v>2636998000</v>
      </c>
    </row>
    <row r="142" spans="1:12" ht="30.6" x14ac:dyDescent="0.3">
      <c r="A142" s="80"/>
      <c r="B142" s="81"/>
      <c r="C142" s="82"/>
      <c r="D142" s="62" t="s">
        <v>41</v>
      </c>
      <c r="E142" s="54" t="s">
        <v>17</v>
      </c>
      <c r="F142" s="54" t="s">
        <v>17</v>
      </c>
      <c r="G142" s="30">
        <f t="shared" si="38"/>
        <v>6373139246.3799992</v>
      </c>
      <c r="H142" s="30">
        <f t="shared" si="59"/>
        <v>1205850770.6199999</v>
      </c>
      <c r="I142" s="30">
        <f t="shared" si="59"/>
        <v>1294863297.7599998</v>
      </c>
      <c r="J142" s="30">
        <f t="shared" si="59"/>
        <v>1348445068</v>
      </c>
      <c r="K142" s="30">
        <f t="shared" si="59"/>
        <v>1261990055</v>
      </c>
      <c r="L142" s="30">
        <f t="shared" si="59"/>
        <v>1261990055</v>
      </c>
    </row>
    <row r="143" spans="1:12" x14ac:dyDescent="0.3">
      <c r="A143" s="5"/>
      <c r="B143" s="11"/>
      <c r="C143" s="65"/>
      <c r="D143" s="65"/>
      <c r="E143" s="6"/>
      <c r="F143" s="53"/>
      <c r="G143" s="7"/>
      <c r="H143" s="7"/>
      <c r="I143" s="7"/>
      <c r="J143" s="7"/>
      <c r="L143" s="7"/>
    </row>
    <row r="144" spans="1:12" x14ac:dyDescent="0.3">
      <c r="A144" s="8"/>
      <c r="B144" s="95" t="s">
        <v>70</v>
      </c>
      <c r="C144" s="95"/>
      <c r="D144" s="95"/>
      <c r="E144" s="2"/>
      <c r="F144" s="57"/>
      <c r="G144" s="96" t="s">
        <v>71</v>
      </c>
      <c r="H144" s="96"/>
      <c r="I144" s="96"/>
      <c r="J144" s="96"/>
      <c r="L144" s="27"/>
    </row>
    <row r="145" spans="1:12" x14ac:dyDescent="0.3">
      <c r="A145" s="8"/>
      <c r="B145" s="95"/>
      <c r="C145" s="95"/>
      <c r="D145" s="95"/>
      <c r="E145" s="2"/>
      <c r="F145" s="57"/>
      <c r="G145" s="96"/>
      <c r="H145" s="96"/>
      <c r="I145" s="96"/>
      <c r="J145" s="96"/>
      <c r="L145" s="27"/>
    </row>
    <row r="146" spans="1:12" x14ac:dyDescent="0.3">
      <c r="A146" s="8"/>
      <c r="B146" s="29" t="s">
        <v>98</v>
      </c>
      <c r="C146" s="9"/>
      <c r="D146" s="10"/>
      <c r="E146" s="2"/>
      <c r="F146" s="57"/>
      <c r="G146" s="2"/>
      <c r="H146" s="2"/>
      <c r="I146" s="2"/>
      <c r="J146" s="2"/>
      <c r="L146" s="2"/>
    </row>
    <row r="147" spans="1:12" x14ac:dyDescent="0.3">
      <c r="A147" s="8"/>
      <c r="B147" s="9"/>
      <c r="C147" s="9"/>
      <c r="D147" s="10"/>
      <c r="E147" s="2"/>
      <c r="F147" s="57"/>
      <c r="G147" s="33"/>
      <c r="H147" s="33"/>
      <c r="I147" s="33"/>
      <c r="J147" s="33"/>
      <c r="K147" s="33"/>
      <c r="L147" s="33"/>
    </row>
    <row r="148" spans="1:12" x14ac:dyDescent="0.3">
      <c r="A148" s="8"/>
      <c r="B148" s="65"/>
      <c r="C148" s="65"/>
      <c r="D148" s="10"/>
      <c r="E148" s="2"/>
      <c r="F148" s="57"/>
      <c r="G148" s="33"/>
      <c r="H148" s="33"/>
      <c r="I148" s="33"/>
      <c r="J148" s="33"/>
      <c r="K148" s="33"/>
      <c r="L148" s="33"/>
    </row>
    <row r="149" spans="1:12" x14ac:dyDescent="0.3">
      <c r="A149" s="12"/>
      <c r="B149" s="13"/>
      <c r="C149" s="13"/>
      <c r="D149" s="14"/>
      <c r="E149" s="1"/>
      <c r="F149" s="58"/>
      <c r="G149" s="33"/>
      <c r="H149" s="33"/>
      <c r="I149" s="33"/>
      <c r="J149" s="33"/>
      <c r="K149" s="33"/>
      <c r="L149" s="33"/>
    </row>
    <row r="150" spans="1:12" x14ac:dyDescent="0.3">
      <c r="A150" s="12"/>
      <c r="B150" s="13"/>
      <c r="C150" s="13"/>
      <c r="D150" s="14"/>
      <c r="E150" s="1"/>
      <c r="F150" s="58"/>
      <c r="G150" s="1"/>
      <c r="H150" s="1"/>
      <c r="I150" s="1"/>
      <c r="J150" s="1"/>
      <c r="L150" s="1"/>
    </row>
  </sheetData>
  <sheetProtection selectLockedCells="1" selectUnlockedCells="1"/>
  <mergeCells count="71">
    <mergeCell ref="G1:L3"/>
    <mergeCell ref="A6:A7"/>
    <mergeCell ref="E6:F6"/>
    <mergeCell ref="A38:A40"/>
    <mergeCell ref="C41:C43"/>
    <mergeCell ref="B41:B43"/>
    <mergeCell ref="A41:A43"/>
    <mergeCell ref="A35:A37"/>
    <mergeCell ref="A9:A12"/>
    <mergeCell ref="A13:A16"/>
    <mergeCell ref="A21:A23"/>
    <mergeCell ref="A17:A18"/>
    <mergeCell ref="A24:A26"/>
    <mergeCell ref="C21:C23"/>
    <mergeCell ref="B38:B40"/>
    <mergeCell ref="C38:C40"/>
    <mergeCell ref="B144:D145"/>
    <mergeCell ref="G144:J145"/>
    <mergeCell ref="D6:D7"/>
    <mergeCell ref="C9:C12"/>
    <mergeCell ref="B13:B16"/>
    <mergeCell ref="C13:C16"/>
    <mergeCell ref="B6:B7"/>
    <mergeCell ref="C6:C7"/>
    <mergeCell ref="B17:B18"/>
    <mergeCell ref="C17:C18"/>
    <mergeCell ref="B35:B37"/>
    <mergeCell ref="C35:C37"/>
    <mergeCell ref="B21:B23"/>
    <mergeCell ref="B65:B67"/>
    <mergeCell ref="C65:C67"/>
    <mergeCell ref="B53:B55"/>
    <mergeCell ref="G6:L6"/>
    <mergeCell ref="A53:A55"/>
    <mergeCell ref="C53:C55"/>
    <mergeCell ref="A4:L4"/>
    <mergeCell ref="J5:L5"/>
    <mergeCell ref="B24:B26"/>
    <mergeCell ref="C24:C26"/>
    <mergeCell ref="B9:B12"/>
    <mergeCell ref="A31:A34"/>
    <mergeCell ref="B31:B34"/>
    <mergeCell ref="C31:C34"/>
    <mergeCell ref="A139:A142"/>
    <mergeCell ref="B139:B142"/>
    <mergeCell ref="C139:C142"/>
    <mergeCell ref="A56:A58"/>
    <mergeCell ref="C44:C46"/>
    <mergeCell ref="C56:C58"/>
    <mergeCell ref="A68:A70"/>
    <mergeCell ref="B68:B70"/>
    <mergeCell ref="C68:C70"/>
    <mergeCell ref="A44:A46"/>
    <mergeCell ref="A65:A67"/>
    <mergeCell ref="A59:A61"/>
    <mergeCell ref="B59:B61"/>
    <mergeCell ref="C59:C61"/>
    <mergeCell ref="B56:B58"/>
    <mergeCell ref="B44:B46"/>
    <mergeCell ref="B123:B126"/>
    <mergeCell ref="C123:C126"/>
    <mergeCell ref="B127:B130"/>
    <mergeCell ref="C127:C130"/>
    <mergeCell ref="A123:A126"/>
    <mergeCell ref="A127:A130"/>
    <mergeCell ref="B131:B134"/>
    <mergeCell ref="C131:C134"/>
    <mergeCell ref="A131:A134"/>
    <mergeCell ref="B135:B138"/>
    <mergeCell ref="C135:C138"/>
    <mergeCell ref="A135:A138"/>
  </mergeCells>
  <pageMargins left="0.23622047244094491" right="0.19685039370078741" top="0.43307086614173229" bottom="0.35433070866141736" header="0.23622047244094491" footer="0.19685039370078741"/>
  <pageSetup paperSize="9" scale="82" orientation="landscape" r:id="rId1"/>
  <headerFooter>
    <oddHeader>&amp;C&amp;P</oddHeader>
  </headerFooter>
  <rowBreaks count="1" manualBreakCount="1">
    <brk id="119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2018-09-14T04:35:08Z</dcterms:modified>
</cp:coreProperties>
</file>