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25" windowWidth="15120" windowHeight="4290" tabRatio="658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1'!$7:$10</definedName>
    <definedName name="_xlnm.Print_Titles" localSheetId="1">'Приложение 2'!$7:$10</definedName>
    <definedName name="_xlnm.Print_Area" localSheetId="0">'Приложение 1'!$A$1:$R$132</definedName>
    <definedName name="_xlnm.Print_Area" localSheetId="1">'Приложение 2'!$A$1:$N$143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12" authorId="0">
      <text>
        <r>
          <rPr>
            <sz val="9"/>
            <rFont val="Tahoma"/>
            <family val="2"/>
          </rPr>
          <t>Елена: 
 взяты из доклада главы</t>
        </r>
      </text>
    </comment>
    <comment ref="L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взяты из доклада главы</t>
        </r>
      </text>
    </comment>
    <comment ref="N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из доклада главы
</t>
        </r>
      </text>
    </comment>
    <comment ref="H12" authorId="0">
      <text>
        <r>
          <rPr>
            <b/>
            <sz val="9"/>
            <rFont val="Tahoma"/>
            <family val="2"/>
          </rPr>
          <t xml:space="preserve">Елена: </t>
        </r>
        <r>
          <rPr>
            <sz val="9"/>
            <rFont val="Tahoma"/>
            <family val="2"/>
          </rPr>
          <t xml:space="preserve">
50,49 взята из доклада главы 2017 г.</t>
        </r>
      </text>
    </comment>
    <comment ref="P1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из доклада главы
</t>
        </r>
      </text>
    </comment>
  </commentList>
</comments>
</file>

<file path=xl/sharedStrings.xml><?xml version="1.0" encoding="utf-8"?>
<sst xmlns="http://schemas.openxmlformats.org/spreadsheetml/2006/main" count="1960" uniqueCount="258">
  <si>
    <t>№ п\п</t>
  </si>
  <si>
    <t>Цели, задачи наименование программных мероприятий</t>
  </si>
  <si>
    <t>Ответственные исполнители, соисполнители, участники</t>
  </si>
  <si>
    <t>Наименование показателя (индикатора)</t>
  </si>
  <si>
    <t>Планируемое значение показателя по годам реализации</t>
  </si>
  <si>
    <t>Всего</t>
  </si>
  <si>
    <t>Целевая статья</t>
  </si>
  <si>
    <t>КОСГУ</t>
  </si>
  <si>
    <t>Коды классификации</t>
  </si>
  <si>
    <t>Планируемые расходы, руб.</t>
  </si>
  <si>
    <t>Вид расходов</t>
  </si>
  <si>
    <t>Перечень</t>
  </si>
  <si>
    <t>В том числе на 01.07</t>
  </si>
  <si>
    <t>х</t>
  </si>
  <si>
    <t>Еденица измерения</t>
  </si>
  <si>
    <t>кв.м.</t>
  </si>
  <si>
    <t>шт.</t>
  </si>
  <si>
    <t>км</t>
  </si>
  <si>
    <t>т. м2</t>
  </si>
  <si>
    <t>м3</t>
  </si>
  <si>
    <t>Д.Г. Воронин</t>
  </si>
  <si>
    <t>Бюджет МО "Город Астрахань"</t>
  </si>
  <si>
    <t>ИТОГО по муниципальной программе</t>
  </si>
  <si>
    <t>в том числе</t>
  </si>
  <si>
    <t>Подпрограмма 1 "Развитие дорожного хозяйства города Астрахани"</t>
  </si>
  <si>
    <t>%</t>
  </si>
  <si>
    <t>км.</t>
  </si>
  <si>
    <t>ед.</t>
  </si>
  <si>
    <t xml:space="preserve">пог. м. </t>
  </si>
  <si>
    <t>Итого по  Подпрограмме</t>
  </si>
  <si>
    <t>Подпрограмма 2 "Повышение безопасности дорожного движения в городе Астрахани"</t>
  </si>
  <si>
    <t>-</t>
  </si>
  <si>
    <t>тыс.чел.</t>
  </si>
  <si>
    <t>Отчетный 2014 год</t>
  </si>
  <si>
    <t>Текущий 2015 год</t>
  </si>
  <si>
    <t>Подпрограмма 2 «Повышение безопасности дорожного движения в городе Астрахани»</t>
  </si>
  <si>
    <t>x</t>
  </si>
  <si>
    <t>да (1)/   нет(0)</t>
  </si>
  <si>
    <t>Управление по коммунальному хозяйству и благоустройству администрации муниципального образования  "Город Астрахань"</t>
  </si>
  <si>
    <t>Не требует финансирования</t>
  </si>
  <si>
    <t>Управление по коммунальному хозяйству и благоустройству администрации муниципального образования "Город Астрахань"</t>
  </si>
  <si>
    <t>Управление по коммунальному хозяйству и благоустройству администрации муниципального образования "Город Астрахань" (МБУ г. Астрахани "Мосты и каналы")</t>
  </si>
  <si>
    <t>Управление по коммунальному хозяйству и благоустройству администрации муниципального образования "Город Астрахань" (МБУ г. Астрахани "Чистый город")</t>
  </si>
  <si>
    <t>Приложение 2 к муниципальной программе муниципального образования "Город Астрахань" "Развитие городской транспортной системы муниципального образования "Город Астрахань"</t>
  </si>
  <si>
    <t>Распределение расходов на реализацию муниципальной программы муниципального образования "Город Астрахань"</t>
  </si>
  <si>
    <t>"Развитие городской транспортной системы муниципального образования "Город Астрахань"</t>
  </si>
  <si>
    <t xml:space="preserve"> программных мероприятий, показателей (индикаторов) и результатов муниципальной программы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</si>
  <si>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</si>
  <si>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Астрахань"                               Управление по коммунальному хозяйству и благоустройству администрации муниципального образования "Город Астрахань"</t>
  </si>
  <si>
    <t>Начальник управления по капитальному строительству администрации муниципального образования "Город Астрахань"</t>
  </si>
  <si>
    <t>п.м.</t>
  </si>
  <si>
    <t>7,5</t>
  </si>
  <si>
    <t>0</t>
  </si>
  <si>
    <t>м</t>
  </si>
  <si>
    <t xml:space="preserve">Подпрограмма 4  "Устройство, капитальный ремонт и текущее содержание системы ливне-дренажной канализации города Астрахани"  </t>
  </si>
  <si>
    <t>Федеральный бюджет</t>
  </si>
  <si>
    <t xml:space="preserve">ВЦП  "Устройство, капитальный ремонт и текущее содержание системы ливне-дренажной канализации города Астрахани"  </t>
  </si>
  <si>
    <t>Итого по ведомственной целевой программе</t>
  </si>
  <si>
    <t>тыс. чел.</t>
  </si>
  <si>
    <t>Управление по капитальному строительству администрации муниципального образования "Город Астрахань"                        Управление по коммунальному хозяйству и благоустройству администрации муниципального образования "Город Астрахань"</t>
  </si>
  <si>
    <t xml:space="preserve">  Бюджет Астраханской области</t>
  </si>
  <si>
    <t xml:space="preserve">Федеральный бюджет                                                          </t>
  </si>
  <si>
    <t>Бюджет Астраханской области</t>
  </si>
  <si>
    <t>Управление по капитальному строительству администрации муниципального образования "Город Астрахань"                   Управление по коммунальному хозяйству и благоустройству администрации муниципального образования "Город Астрахань"</t>
  </si>
  <si>
    <t xml:space="preserve">Управление по капитальному строительству администрации муниципального образования "Город Астрахань"                                </t>
  </si>
  <si>
    <t xml:space="preserve">Управление по капитальному строительству администрации муниципального образования "Город Астрахань"   </t>
  </si>
  <si>
    <t>Управление транспорта и пассажирских перевозок администрации муниципального образования "Город Астрахань"</t>
  </si>
  <si>
    <t>Подпрограмма 3 "Улучшение качества обслуживания населения на регулярных муниципальных маршрутах"</t>
  </si>
  <si>
    <t>Муниципальная программа "Развитие городской транспортной системы муниципального образования "Город Астрахань"</t>
  </si>
  <si>
    <t>Итого по Подпрограмме</t>
  </si>
  <si>
    <t>Подпрограмма 4 "Устройство, капитальный ремонт и текущее содержание системы ливне-дренажной канализации города Астрахани"</t>
  </si>
  <si>
    <t>ВЦП "Устройство, капитальный ремонт и текущее содержание системы ливне-дренажной канализации города Астрахани"</t>
  </si>
  <si>
    <t>Приложение 1 к муниципальной программе муниципального образования "Город Астрахань" "Развитие городской транспортной системы муниципального образования "Город Астрахань"</t>
  </si>
  <si>
    <t>Приложение 3 к постановлению администрации муниципального образования "Город Астрахань" от "____" ____________ № ____</t>
  </si>
  <si>
    <r>
      <t xml:space="preserve">Цель 1. </t>
    </r>
    <r>
      <rPr>
        <sz val="12"/>
        <color indexed="8"/>
        <rFont val="Times New Roman"/>
        <family val="1"/>
      </rPr>
      <t>Обеспечение устойчивого функционирования и развития сети автомобильных дорог общего пользования местного значения для увеличения мобильности и улучшения качества жизни населения</t>
    </r>
  </si>
  <si>
    <r>
      <t xml:space="preserve">Задача 1. </t>
    </r>
    <r>
      <rPr>
        <sz val="12"/>
        <color indexed="8"/>
        <rFont val="Times New Roman"/>
        <family val="1"/>
      </rPr>
      <t>Устранение перегрузки дорожной сети Астраханской агломерации за счет ремонта дополнительных улиц и перевода нагрузок с основных магистралей на второстепенные, увеличение транспортной сети, обеспечение необходимого уровня безопасности дорожного движения</t>
    </r>
  </si>
  <si>
    <r>
      <rPr>
        <b/>
        <sz val="12"/>
        <rFont val="Times New Roman"/>
        <family val="1"/>
      </rPr>
      <t xml:space="preserve">Основное мероприятие 1. </t>
    </r>
    <r>
      <rPr>
        <sz val="12"/>
        <rFont val="Times New Roman"/>
        <family val="1"/>
      </rPr>
  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</t>
    </r>
  </si>
  <si>
    <r>
      <t xml:space="preserve">Задача 2. </t>
    </r>
    <r>
      <rPr>
        <sz val="12"/>
        <color indexed="8"/>
        <rFont val="Times New Roman"/>
        <family val="1"/>
      </rPr>
      <t>Приведение в нормативное состояние дорожной инфраструктуры города Астрахани</t>
    </r>
  </si>
  <si>
    <r>
      <t>Задача 3.</t>
    </r>
    <r>
      <rPr>
        <sz val="12"/>
        <rFont val="Times New Roman"/>
        <family val="1"/>
      </rPr>
      <t xml:space="preserve"> Проведение технического обследования городских мостов</t>
    </r>
  </si>
  <si>
    <r>
      <t xml:space="preserve">Задача 4. </t>
    </r>
    <r>
      <rPr>
        <sz val="12"/>
        <rFont val="Times New Roman"/>
        <family val="1"/>
      </rPr>
      <t>Повышение уровня безопасности дорожного движения в городе Астрахани</t>
    </r>
  </si>
  <si>
    <r>
      <t xml:space="preserve">Задача 5. </t>
    </r>
    <r>
      <rPr>
        <sz val="12"/>
        <color indexed="8"/>
        <rFont val="Times New Roman"/>
        <family val="1"/>
      </rPr>
      <t>Обеспечение потребностей населения перевозками</t>
    </r>
  </si>
  <si>
    <r>
      <t xml:space="preserve">Задача 6. </t>
    </r>
    <r>
      <rPr>
        <sz val="12"/>
        <rFont val="Times New Roman"/>
        <family val="1"/>
      </rPr>
      <t>Улучшение транспортно-эксплуатационного и технического состояния дорог на территории  города Астрахани путем содержания и  модернизации ливне-дренажной канализации</t>
    </r>
  </si>
  <si>
    <r>
      <rPr>
        <b/>
        <sz val="12"/>
        <rFont val="Times New Roman"/>
        <family val="1"/>
      </rPr>
      <t xml:space="preserve">Цель 1. </t>
    </r>
    <r>
      <rPr>
        <sz val="12"/>
        <rFont val="Times New Roman"/>
        <family val="1"/>
      </rPr>
      <t>Приведение в нормативное состояние дорожной инфраструктуры города Астрахани</t>
    </r>
  </si>
  <si>
    <r>
      <rPr>
        <b/>
        <sz val="12"/>
        <rFont val="Times New Roman"/>
        <family val="1"/>
      </rPr>
      <t>Задача 1.1.</t>
    </r>
    <r>
      <rPr>
        <sz val="12"/>
        <rFont val="Times New Roman"/>
        <family val="1"/>
      </rPr>
      <t xml:space="preserve"> Строительство (реконструкция), ремонт (капитальный ремонт, текущий) автомобильных дорог города Астрахани</t>
    </r>
  </si>
  <si>
    <r>
      <rPr>
        <b/>
        <sz val="12"/>
        <rFont val="Times New Roman"/>
        <family val="1"/>
      </rPr>
      <t xml:space="preserve">Мероприятие 1.1.1. </t>
    </r>
    <r>
      <rPr>
        <sz val="12"/>
        <rFont val="Times New Roman"/>
        <family val="1"/>
      </rPr>
      <t>Проведение капитального ремонта моста в створе ул. Соликамской через р. Кривая Болда в Ленинском районе г. Астрахани</t>
    </r>
  </si>
  <si>
    <r>
      <rPr>
        <b/>
        <sz val="12"/>
        <rFont val="Times New Roman"/>
        <family val="1"/>
      </rPr>
      <t>Мероприятие 1.1.2.</t>
    </r>
    <r>
      <rPr>
        <sz val="12"/>
        <rFont val="Times New Roman"/>
        <family val="1"/>
      </rPr>
      <t xml:space="preserve"> Капитальный ремонт путепровода "Вокзальный" в створе ул. Яблочкова в Ленинском районе г.Астрахани</t>
    </r>
  </si>
  <si>
    <r>
      <rPr>
        <b/>
        <sz val="12"/>
        <color indexed="8"/>
        <rFont val="Times New Roman"/>
        <family val="1"/>
      </rPr>
      <t>Мероприятие 1.1.3.</t>
    </r>
    <r>
      <rPr>
        <sz val="12"/>
        <color indexed="8"/>
        <rFont val="Times New Roman"/>
        <family val="1"/>
      </rPr>
      <t xml:space="preserve"> Капитальный ремонт моста в створе ул. Боевая</t>
    </r>
  </si>
  <si>
    <r>
      <rPr>
        <b/>
        <sz val="12"/>
        <color indexed="8"/>
        <rFont val="Times New Roman"/>
        <family val="1"/>
      </rPr>
      <t>Мероприятие 1.1.4.</t>
    </r>
    <r>
      <rPr>
        <sz val="12"/>
        <color indexed="8"/>
        <rFont val="Times New Roman"/>
        <family val="1"/>
      </rPr>
      <t xml:space="preserve"> Капитальный ремонт моста  «Сапожниковский» в створе ул. Коммунистическая</t>
    </r>
  </si>
  <si>
    <r>
      <t>Мероприятие 1.1.5.</t>
    </r>
    <r>
      <rPr>
        <sz val="12"/>
        <color indexed="8"/>
        <rFont val="Times New Roman"/>
        <family val="1"/>
      </rPr>
      <t xml:space="preserve"> Капитальный ремонт моста «Коммерческий» в створе ул. Адмиралтейская</t>
    </r>
  </si>
  <si>
    <r>
      <t xml:space="preserve">Мероприятие 1.1.6. </t>
    </r>
    <r>
      <rPr>
        <sz val="12"/>
        <color indexed="8"/>
        <rFont val="Times New Roman"/>
        <family val="1"/>
      </rPr>
      <t>Капитальный ремонт моста "Прямая Болда"</t>
    </r>
  </si>
  <si>
    <r>
      <t xml:space="preserve">Мероприятие 1.1.8. </t>
    </r>
    <r>
      <rPr>
        <sz val="12"/>
        <rFont val="Times New Roman"/>
        <family val="1"/>
      </rPr>
      <t>Ремонт автомобильной дороги по ул.11 Красной Армии в Кировском районе г.Астрахани</t>
    </r>
  </si>
  <si>
    <r>
      <rPr>
        <b/>
        <sz val="12"/>
        <rFont val="Times New Roman"/>
        <family val="1"/>
      </rPr>
      <t>Мероприятие 1.1.9.</t>
    </r>
    <r>
      <rPr>
        <sz val="12"/>
        <rFont val="Times New Roman"/>
        <family val="1"/>
      </rPr>
      <t xml:space="preserve"> Ремонт асфальтобетонного покрытия городской автомобильной дороги общего пользования местного значения на участке от пл. Заводской до пер. 8-ой Сквозной в Трусовском районе г.Астрахани</t>
    </r>
  </si>
  <si>
    <r>
      <rPr>
        <b/>
        <sz val="12"/>
        <rFont val="Times New Roman"/>
        <family val="1"/>
      </rPr>
      <t>Мероприятие 1.1.10.</t>
    </r>
    <r>
      <rPr>
        <sz val="12"/>
        <rFont val="Times New Roman"/>
        <family val="1"/>
      </rPr>
      <t xml:space="preserve"> Ремонт асфальтобетонного покрытия городской автомобильной дороги общего пользования местного значения на участке от ул. Магистральная до западной объездной трассы в Трусовском районе г.Астрахани</t>
    </r>
  </si>
  <si>
    <r>
      <rPr>
        <b/>
        <sz val="12"/>
        <rFont val="Times New Roman"/>
        <family val="1"/>
      </rPr>
      <t xml:space="preserve">Мероприятие 1.1.11. </t>
    </r>
    <r>
      <rPr>
        <sz val="12"/>
        <rFont val="Times New Roman"/>
        <family val="1"/>
      </rPr>
      <t>Ремонт проезда по ул. Печенегская, около храма Преображение Господня в Трусовском районе г. Астрахань, 1 этап</t>
    </r>
  </si>
  <si>
    <r>
      <rPr>
        <b/>
        <sz val="12"/>
        <rFont val="Times New Roman"/>
        <family val="1"/>
      </rPr>
      <t>Мероприятие 1.1.12.</t>
    </r>
    <r>
      <rPr>
        <sz val="12"/>
        <rFont val="Times New Roman"/>
        <family val="1"/>
      </rPr>
      <t xml:space="preserve"> Ремонт автомобильной дороги общего пользования местного значения по ул. Куликова в границах: дом №79 - дом № 81 в Кировском районе г. Астрахани</t>
    </r>
  </si>
  <si>
    <r>
      <t>Цель 2.</t>
    </r>
    <r>
      <rPr>
        <sz val="12"/>
        <rFont val="Times New Roman"/>
        <family val="1"/>
      </rPr>
      <t xml:space="preserve"> Проведение технического обследования городских мостов</t>
    </r>
  </si>
  <si>
    <r>
      <t xml:space="preserve">Задача 2.1. </t>
    </r>
    <r>
      <rPr>
        <sz val="12"/>
        <rFont val="Times New Roman"/>
        <family val="1"/>
      </rPr>
      <t>Определение технического состояния городских мостов</t>
    </r>
  </si>
  <si>
    <r>
      <t xml:space="preserve">Мероприятие 2.1.1. </t>
    </r>
    <r>
      <rPr>
        <sz val="12"/>
        <rFont val="Times New Roman"/>
        <family val="1"/>
      </rPr>
      <t>Обследование городских мостов</t>
    </r>
  </si>
  <si>
    <r>
      <t xml:space="preserve">Мероприятие 2.1.2. </t>
    </r>
    <r>
      <rPr>
        <sz val="12"/>
        <rFont val="Times New Roman"/>
        <family val="1"/>
      </rPr>
      <t>Оценка уязвимости объектов транспортной инфраструктуры</t>
    </r>
  </si>
  <si>
    <r>
      <t xml:space="preserve">Мероприятие 2.1.3. </t>
    </r>
    <r>
      <rPr>
        <sz val="12"/>
        <rFont val="Times New Roman"/>
        <family val="1"/>
      </rPr>
      <t>Разработка плана транспортной безопасности  мостов в г. Астрахани</t>
    </r>
  </si>
  <si>
    <r>
      <t>Цель 1.</t>
    </r>
    <r>
      <rPr>
        <sz val="12"/>
        <rFont val="Times New Roman"/>
        <family val="1"/>
      </rPr>
      <t xml:space="preserve"> Повышение уровня безопасности дорожного движения в городе Астрахани</t>
    </r>
  </si>
  <si>
    <r>
      <t>Задача 1.1.</t>
    </r>
    <r>
      <rPr>
        <sz val="12"/>
        <rFont val="Times New Roman"/>
        <family val="1"/>
      </rPr>
      <t xml:space="preserve"> Повышение безопасности пешеходного движения</t>
    </r>
  </si>
  <si>
    <r>
      <rPr>
        <b/>
        <sz val="12"/>
        <rFont val="Times New Roman"/>
        <family val="1"/>
      </rPr>
      <t xml:space="preserve">Мероприятие 1.1.1. </t>
    </r>
    <r>
      <rPr>
        <sz val="12"/>
        <rFont val="Times New Roman"/>
        <family val="1"/>
      </rPr>
      <t>Обустройство наиболее опасных участков улично-дорожной сети дорожными ограждениями</t>
    </r>
  </si>
  <si>
    <r>
      <rPr>
        <b/>
        <sz val="12"/>
        <rFont val="Times New Roman"/>
        <family val="1"/>
      </rPr>
      <t>Мероприятие 1.1.2.</t>
    </r>
    <r>
      <rPr>
        <sz val="12"/>
        <rFont val="Times New Roman"/>
        <family val="1"/>
      </rPr>
      <t xml:space="preserve"> Обустройство остановочных комплексов</t>
    </r>
  </si>
  <si>
    <r>
      <rPr>
        <b/>
        <sz val="12"/>
        <rFont val="Times New Roman"/>
        <family val="1"/>
      </rPr>
      <t>Мероприятие 1.1.3.</t>
    </r>
    <r>
      <rPr>
        <sz val="12"/>
        <rFont val="Times New Roman"/>
        <family val="1"/>
      </rPr>
      <t xml:space="preserve"> Модернизация пешеходных переходов</t>
    </r>
  </si>
  <si>
    <r>
      <t xml:space="preserve">Цель 1. </t>
    </r>
    <r>
      <rPr>
        <sz val="12"/>
        <color indexed="8"/>
        <rFont val="Times New Roman"/>
        <family val="1"/>
      </rPr>
      <t>Обеспечение потребностей населения перевозками</t>
    </r>
  </si>
  <si>
    <r>
      <t xml:space="preserve">Задача 1.1. </t>
    </r>
    <r>
      <rPr>
        <sz val="12"/>
        <rFont val="Times New Roman"/>
        <family val="1"/>
      </rPr>
      <t>Привлечение перевозчиков (индивидуальных предпринимателей и юридических лиц) для оказания пассажирских перевозок</t>
    </r>
  </si>
  <si>
    <r>
      <rPr>
        <b/>
        <sz val="12"/>
        <rFont val="Times New Roman"/>
        <family val="1"/>
      </rPr>
      <t xml:space="preserve">Мероприятие 1.1.1. </t>
    </r>
    <r>
      <rPr>
        <sz val="12"/>
        <rFont val="Times New Roman"/>
        <family val="1"/>
      </rPr>
      <t>Проведение конкурсных мероприятий для привлечения перевозчиков с наилучшими показателями качества перевозок</t>
    </r>
  </si>
  <si>
    <r>
      <rPr>
        <b/>
        <sz val="12"/>
        <rFont val="Times New Roman"/>
        <family val="1"/>
      </rPr>
      <t xml:space="preserve">Мероприятие 1.1.2. </t>
    </r>
    <r>
      <rPr>
        <sz val="12"/>
        <rFont val="Times New Roman"/>
        <family val="1"/>
      </rPr>
      <t>Внесение изменений в маршрутную сеть г.Астрахань</t>
    </r>
  </si>
  <si>
    <r>
      <rPr>
        <b/>
        <sz val="12"/>
        <rFont val="Times New Roman"/>
        <family val="1"/>
      </rPr>
      <t xml:space="preserve">Мероприятие 1.1.3. </t>
    </r>
    <r>
      <rPr>
        <sz val="12"/>
        <rFont val="Times New Roman"/>
        <family val="1"/>
      </rPr>
      <t>Обеспечение регулярных перевозок по муниципальным маршрутам автобусами по регулируемому тарифу</t>
    </r>
  </si>
  <si>
    <r>
      <rPr>
        <b/>
        <sz val="12"/>
        <rFont val="Times New Roman"/>
        <family val="1"/>
      </rPr>
      <t>Мероприятие 1.1.4</t>
    </r>
    <r>
      <rPr>
        <sz val="12"/>
        <rFont val="Times New Roman"/>
        <family val="1"/>
      </rPr>
      <t>. Заказ Научно-исследовательской работы по теме: "Разработка рациональной маршрутной схемы городского пассажирского транспорта общего пользования г. Астрахани</t>
    </r>
  </si>
  <si>
    <r>
      <rPr>
        <b/>
        <sz val="12"/>
        <rFont val="Times New Roman"/>
        <family val="1"/>
      </rPr>
      <t xml:space="preserve">Мероприятие 1.1.5. </t>
    </r>
    <r>
      <rPr>
        <sz val="12"/>
        <rFont val="Times New Roman"/>
        <family val="1"/>
      </rPr>
      <t>Заказ карт маршрута регулярных перевозок</t>
    </r>
  </si>
  <si>
    <r>
      <rPr>
        <b/>
        <sz val="12"/>
        <rFont val="Times New Roman"/>
        <family val="1"/>
      </rPr>
      <t xml:space="preserve">Мероприятие 1.1.6. </t>
    </r>
    <r>
      <rPr>
        <sz val="12"/>
        <rFont val="Times New Roman"/>
        <family val="1"/>
      </rPr>
      <t>Заказ свидетельств об осуществлении регулярных перевозок по маршрутам регулярных перевозок</t>
    </r>
  </si>
  <si>
    <r>
      <t xml:space="preserve">Задача 1.2. </t>
    </r>
    <r>
      <rPr>
        <sz val="12"/>
        <rFont val="Times New Roman"/>
        <family val="1"/>
      </rPr>
      <t>Обеспечение регулярных перевозок пассажиров троллейбусами</t>
    </r>
  </si>
  <si>
    <r>
      <rPr>
        <b/>
        <sz val="12"/>
        <rFont val="Times New Roman"/>
        <family val="1"/>
      </rPr>
      <t xml:space="preserve">Мероприятие 1.2.1. </t>
    </r>
    <r>
      <rPr>
        <sz val="12"/>
        <rFont val="Times New Roman"/>
        <family val="1"/>
      </rPr>
      <t>Создание условий для организации транспортного обслуживания населения</t>
    </r>
  </si>
  <si>
    <r>
      <rPr>
        <b/>
        <sz val="12"/>
        <rFont val="Times New Roman"/>
        <family val="1"/>
      </rPr>
      <t>Цель 1.</t>
    </r>
    <r>
      <rPr>
        <sz val="12"/>
        <rFont val="Times New Roman"/>
        <family val="1"/>
      </rPr>
      <t xml:space="preserve"> Улучшение транспортно-эксплуатационного и технического состояния дорог на территории  города Астрахани путем содержания ливне-дренажной канализации</t>
    </r>
  </si>
  <si>
    <r>
      <t xml:space="preserve">Задача 1.1. </t>
    </r>
    <r>
      <rPr>
        <sz val="12"/>
        <color indexed="8"/>
        <rFont val="Times New Roman"/>
        <family val="1"/>
      </rPr>
      <t>Поддержание сетей ливневой канализации в регламентном состоянии</t>
    </r>
  </si>
  <si>
    <r>
      <t xml:space="preserve">Мероприятие 1.1.1. </t>
    </r>
    <r>
      <rPr>
        <sz val="12"/>
        <rFont val="Times New Roman"/>
        <family val="1"/>
      </rPr>
      <t>Текущее содержание ливне-дренажной канализации</t>
    </r>
  </si>
  <si>
    <r>
      <rPr>
        <b/>
        <sz val="12"/>
        <rFont val="Times New Roman"/>
        <family val="1"/>
      </rPr>
      <t>Цель 1.</t>
    </r>
    <r>
      <rPr>
        <sz val="12"/>
        <rFont val="Times New Roman"/>
        <family val="1"/>
      </rPr>
      <t xml:space="preserve"> Улучшение транспортно-эксплуатационного и технического состояния дорог на территории  города Астрахани путем содержания и  модернизации ливне-дренажной канализации</t>
    </r>
  </si>
  <si>
    <r>
      <rPr>
        <b/>
        <sz val="12"/>
        <rFont val="Times New Roman"/>
        <family val="1"/>
      </rPr>
      <t xml:space="preserve">Задача 1.1. </t>
    </r>
    <r>
      <rPr>
        <sz val="12"/>
        <rFont val="Times New Roman"/>
        <family val="1"/>
      </rPr>
      <t>Поддержание сетей ливневой канализации в регламентном состоянии</t>
    </r>
  </si>
  <si>
    <r>
      <rPr>
        <b/>
        <sz val="12"/>
        <rFont val="Times New Roman"/>
        <family val="1"/>
      </rPr>
      <t>Мероприятие 1.1.1.</t>
    </r>
    <r>
      <rPr>
        <sz val="12"/>
        <rFont val="Times New Roman"/>
        <family val="1"/>
      </rPr>
      <t xml:space="preserve"> Ремонт ливнево-дренажной сети по ул. Победы,  от ул. К. Маркса до ул. Красная Набережная</t>
    </r>
  </si>
  <si>
    <r>
      <t xml:space="preserve">Мероприятие 1.1.2. </t>
    </r>
    <r>
      <rPr>
        <sz val="12"/>
        <rFont val="Times New Roman"/>
        <family val="1"/>
      </rPr>
      <t>Текущее содержание ливне-дренажной канализации</t>
    </r>
  </si>
  <si>
    <t>Раздел, под-раздел</t>
  </si>
  <si>
    <t>Источники финансирова-ния</t>
  </si>
  <si>
    <r>
      <t xml:space="preserve">Показатель 1. </t>
    </r>
    <r>
      <rPr>
        <sz val="12"/>
        <rFont val="Times New Roman"/>
        <family val="1"/>
      </rPr>
      <t xml:space="preserve"> Доля дорог общего пользования, не отвечающих нормативным требованиям, от общей протяженности дорог города Астрахани</t>
    </r>
  </si>
  <si>
    <r>
      <t>Показатель 1.</t>
    </r>
    <r>
      <rPr>
        <sz val="12"/>
        <rFont val="Times New Roman"/>
        <family val="1"/>
      </rPr>
      <t xml:space="preserve"> Снижение числа мест концентрации ДТП на дорогах Астраханской агломерации (к уровню 2016 г.)</t>
    </r>
  </si>
  <si>
    <r>
      <t>Показатель 2.</t>
    </r>
    <r>
      <rPr>
        <sz val="12"/>
        <rFont val="Times New Roman"/>
        <family val="1"/>
      </rPr>
      <t xml:space="preserve"> Доля протяженности дорог Астраханской агломерации, соответствующих нормативным требованиям к транспортно-эксплуатационным показателям, от общей протяженности сети автомобильных дорог общего пользования местного значения Астраханской городской агломерации</t>
    </r>
  </si>
  <si>
    <r>
      <t xml:space="preserve">Основное мероприятие 1. </t>
    </r>
    <r>
      <rPr>
        <sz val="12"/>
        <color indexed="8"/>
        <rFont val="Times New Roman"/>
        <family val="1"/>
      </rPr>
  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</t>
    </r>
  </si>
  <si>
    <r>
      <t xml:space="preserve">Показатель 1. </t>
    </r>
    <r>
      <rPr>
        <sz val="12"/>
        <rFont val="Times New Roman"/>
        <family val="1"/>
      </rPr>
      <t>Протяженность ремонтируемой автомобильной дороги общего пользования</t>
    </r>
  </si>
  <si>
    <r>
      <rPr>
        <b/>
        <sz val="12"/>
        <rFont val="Times New Roman"/>
        <family val="1"/>
      </rPr>
      <t xml:space="preserve">Показатель 1. </t>
    </r>
    <r>
      <rPr>
        <sz val="12"/>
        <rFont val="Times New Roman"/>
        <family val="1"/>
      </rPr>
      <t>Доля дорог общего пользования, приведенных в нормативное состояние, от общей протяженности дорог города Астрахани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</si>
  <si>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Доля мостов, на которых проведено техническое обследование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</si>
  <si>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Снижение дорожно-транспортных происшествий, связанных с наездом на пешеходов</t>
    </r>
  </si>
  <si>
    <r>
      <rPr>
        <b/>
        <sz val="12"/>
        <rFont val="Times New Roman"/>
        <family val="1"/>
      </rPr>
      <t xml:space="preserve">Показатель 1. </t>
    </r>
    <r>
      <rPr>
        <sz val="12"/>
        <rFont val="Times New Roman"/>
        <family val="1"/>
      </rPr>
      <t>Уровень обеспечения регулярности движения общественного транспорта на регулярных муниципальных маршрутах</t>
    </r>
  </si>
  <si>
    <r>
      <rPr>
        <b/>
        <sz val="12"/>
        <rFont val="Times New Roman"/>
        <family val="1"/>
      </rPr>
      <t>Задача 6.</t>
    </r>
    <r>
      <rPr>
        <sz val="12"/>
        <rFont val="Times New Roman"/>
        <family val="1"/>
      </rPr>
      <t xml:space="preserve"> Улучшение транспортно-эксплуатационного и технического состояния дорог на территории  города Астрахани путем содержания и  модернизации ливне-дренажной канализации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</si>
  <si>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Доля сетей ливневой канализации, приведенных в регламентное состояние, от запланированных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</si>
  <si>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Доля модернизированных ЛНС от общего количества ЛНС</t>
    </r>
  </si>
  <si>
    <r>
      <t xml:space="preserve">Цель 1. </t>
    </r>
    <r>
      <rPr>
        <sz val="12"/>
        <rFont val="Times New Roman"/>
        <family val="1"/>
      </rPr>
      <t>Приведение в нормативное состояние дорожной инфраструктуры города Астрахани</t>
    </r>
  </si>
  <si>
    <r>
      <t xml:space="preserve">Задача 1.1. </t>
    </r>
    <r>
      <rPr>
        <sz val="12"/>
        <rFont val="Times New Roman"/>
        <family val="1"/>
      </rPr>
      <t>Строительство (реконструкция), ремонт (капитальный ремонт, текущий) автомобильных дорог города Астрахани</t>
    </r>
  </si>
  <si>
    <r>
      <t xml:space="preserve">Показатель 1. </t>
    </r>
    <r>
      <rPr>
        <sz val="12"/>
        <rFont val="Times New Roman"/>
        <family val="1"/>
      </rPr>
      <t>Площадь ремонтируемых автомобильных дорог общего пользования местного значения</t>
    </r>
  </si>
  <si>
    <r>
      <rPr>
        <b/>
        <sz val="12"/>
        <rFont val="Times New Roman"/>
        <family val="1"/>
      </rPr>
      <t xml:space="preserve">Показатель 1. </t>
    </r>
    <r>
      <rPr>
        <sz val="12"/>
        <rFont val="Times New Roman"/>
        <family val="1"/>
      </rPr>
      <t>Протяженность ремонтируемого моста</t>
    </r>
  </si>
  <si>
    <r>
      <t xml:space="preserve">Показатель 1. </t>
    </r>
    <r>
      <rPr>
        <sz val="12"/>
        <rFont val="Times New Roman"/>
        <family val="1"/>
      </rPr>
      <t>Количество разработанных проектов</t>
    </r>
  </si>
  <si>
    <r>
      <t xml:space="preserve">Показатель 2. </t>
    </r>
    <r>
      <rPr>
        <sz val="12"/>
        <rFont val="Times New Roman"/>
        <family val="1"/>
      </rPr>
      <t>Количество оказанных услуг по ведению строительного контроля и авторского надзора</t>
    </r>
  </si>
  <si>
    <r>
      <rPr>
        <b/>
        <sz val="12"/>
        <rFont val="Times New Roman"/>
        <family val="1"/>
      </rPr>
      <t>Мероприятие 1.1.3.</t>
    </r>
    <r>
      <rPr>
        <sz val="12"/>
        <rFont val="Times New Roman"/>
        <family val="1"/>
      </rPr>
      <t xml:space="preserve"> Капитальный ремонт моста в створе ул. Боевая</t>
    </r>
  </si>
  <si>
    <r>
      <t xml:space="preserve">Показатель 2. </t>
    </r>
    <r>
      <rPr>
        <sz val="12"/>
        <rFont val="Times New Roman"/>
        <family val="1"/>
      </rPr>
      <t>Протяженность ремонтируемого моста</t>
    </r>
  </si>
  <si>
    <r>
      <rPr>
        <b/>
        <sz val="12"/>
        <rFont val="Times New Roman"/>
        <family val="1"/>
      </rPr>
      <t>Мероприятие 1.1.4.</t>
    </r>
    <r>
      <rPr>
        <sz val="12"/>
        <rFont val="Times New Roman"/>
        <family val="1"/>
      </rPr>
      <t xml:space="preserve"> Капитальный ремонт моста  «Сапожниковский» в створе ул. Коммунистическая</t>
    </r>
  </si>
  <si>
    <r>
      <rPr>
        <b/>
        <sz val="12"/>
        <rFont val="Times New Roman"/>
        <family val="1"/>
      </rPr>
      <t>Мероприятие 1.1.5.</t>
    </r>
    <r>
      <rPr>
        <sz val="12"/>
        <rFont val="Times New Roman"/>
        <family val="1"/>
      </rPr>
      <t xml:space="preserve"> Капитальный ремонт моста  «Коммерческий» в створе ул. Адмиралтейская</t>
    </r>
  </si>
  <si>
    <r>
      <t xml:space="preserve">Мероприятие 1.1.6. </t>
    </r>
    <r>
      <rPr>
        <sz val="12"/>
        <rFont val="Times New Roman"/>
        <family val="1"/>
      </rPr>
      <t xml:space="preserve">Капитальный ремонт моста "Прямая Болда" </t>
    </r>
  </si>
  <si>
    <r>
      <rPr>
        <b/>
        <sz val="12"/>
        <rFont val="Times New Roman"/>
        <family val="1"/>
      </rPr>
      <t xml:space="preserve">Мероприятие 1.1.8. </t>
    </r>
    <r>
      <rPr>
        <sz val="12"/>
        <rFont val="Times New Roman"/>
        <family val="1"/>
      </rPr>
      <t xml:space="preserve"> Ремонт автомобильной дороги по ул.11 Красной Армии в Кировском районе г.Астрахани</t>
    </r>
  </si>
  <si>
    <r>
      <rPr>
        <b/>
        <sz val="12"/>
        <rFont val="Times New Roman"/>
        <family val="1"/>
      </rPr>
      <t xml:space="preserve">Показатель 1. </t>
    </r>
    <r>
      <rPr>
        <sz val="12"/>
        <rFont val="Times New Roman"/>
        <family val="1"/>
      </rPr>
      <t>Степень исполнения мероприятий за отчетный период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</si>
  <si>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Протяженность ремонтируемой автомобильной дороги общего пользования</t>
    </r>
  </si>
  <si>
    <r>
      <rPr>
        <b/>
        <sz val="12"/>
        <rFont val="Times New Roman"/>
        <family val="1"/>
      </rPr>
      <t>Мероприятие 1.1.10.</t>
    </r>
    <r>
      <rPr>
        <sz val="12"/>
        <rFont val="Times New Roman"/>
        <family val="1"/>
      </rPr>
      <t xml:space="preserve"> Ремонт асфальтобетонного покрытия городской автомобильной дороги общего пользования местного значения на участке от ул. Магистральная до Западной объездной трассы в Трусовском районе г.Астрахани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</si>
  <si>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Протяженность ремонтируемой автомобильной дороги общего пользования</t>
    </r>
  </si>
  <si>
    <r>
      <t>Мероприятие 1.1.11.</t>
    </r>
    <r>
      <rPr>
        <sz val="12"/>
        <rFont val="Times New Roman"/>
        <family val="1"/>
      </rPr>
      <t xml:space="preserve"> Ремонт проезда по ул. Печенегская, около храма Преображение Господня в Трусовском районе г. Астрахань, 1 этап</t>
    </r>
  </si>
  <si>
    <r>
      <t>Показатель 1.</t>
    </r>
    <r>
      <rPr>
        <sz val="12"/>
        <rFont val="Times New Roman"/>
        <family val="1"/>
      </rPr>
      <t xml:space="preserve"> Протяженность ремонтируемой автомобильной дороги общего пользования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</si>
  <si>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Протяженность построенной автомобильной дороги общего пользования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</si>
  <si>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Количество оказанных услуг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</si>
  <si>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разработанных схем организации движения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</si>
  <si>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разработанных схем организации движения по ликвидации аварийно-опасных участков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</si>
  <si>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Заключение о проведении диагностики</t>
    </r>
  </si>
  <si>
    <r>
      <rPr>
        <b/>
        <sz val="12"/>
        <rFont val="Times New Roman"/>
        <family val="1"/>
      </rPr>
      <t xml:space="preserve">Показатель 1. </t>
    </r>
    <r>
      <rPr>
        <sz val="12"/>
        <rFont val="Times New Roman"/>
        <family val="1"/>
      </rPr>
      <t>Площадь ремонтируемых дорог</t>
    </r>
  </si>
  <si>
    <r>
      <t xml:space="preserve">Показатель 2. </t>
    </r>
    <r>
      <rPr>
        <sz val="12"/>
        <rFont val="Times New Roman"/>
        <family val="1"/>
      </rPr>
      <t xml:space="preserve">Количество нанесенной пешеходной разметки </t>
    </r>
  </si>
  <si>
    <r>
      <t xml:space="preserve">Показатель 3. </t>
    </r>
    <r>
      <rPr>
        <sz val="12"/>
        <rFont val="Times New Roman"/>
        <family val="1"/>
      </rPr>
      <t>Площадь продольной разметки</t>
    </r>
  </si>
  <si>
    <r>
      <t xml:space="preserve">Показатель 1. </t>
    </r>
    <r>
      <rPr>
        <sz val="12"/>
        <rFont val="Times New Roman"/>
        <family val="1"/>
      </rPr>
      <t>Количество  обслуженных светофорных объектов</t>
    </r>
  </si>
  <si>
    <r>
      <t xml:space="preserve">Показатель 2. </t>
    </r>
    <r>
      <rPr>
        <sz val="12"/>
        <rFont val="Times New Roman"/>
        <family val="1"/>
      </rPr>
      <t>Количество установленных,  и содержащихся дорожных знаков</t>
    </r>
  </si>
  <si>
    <r>
      <t xml:space="preserve">Показатель 3. </t>
    </r>
    <r>
      <rPr>
        <sz val="12"/>
        <rFont val="Times New Roman"/>
        <family val="1"/>
      </rPr>
      <t>Площадь  нанесенной разметки пешеходных полос</t>
    </r>
  </si>
  <si>
    <r>
      <t xml:space="preserve">Показатель 4. </t>
    </r>
    <r>
      <rPr>
        <sz val="12"/>
        <rFont val="Times New Roman"/>
        <family val="1"/>
      </rPr>
      <t>Площадь нанесенной продольной разметки</t>
    </r>
  </si>
  <si>
    <r>
      <t xml:space="preserve">Показатель 5. </t>
    </r>
    <r>
      <rPr>
        <sz val="12"/>
        <rFont val="Times New Roman"/>
        <family val="1"/>
      </rPr>
      <t>Количество содержащихся мостов</t>
    </r>
  </si>
  <si>
    <r>
      <t xml:space="preserve">Показатель 6. </t>
    </r>
    <r>
      <rPr>
        <sz val="12"/>
        <rFont val="Times New Roman"/>
        <family val="1"/>
      </rPr>
      <t>Содержание ЛНС</t>
    </r>
  </si>
  <si>
    <r>
      <t xml:space="preserve">Показатель 8. </t>
    </r>
    <r>
      <rPr>
        <sz val="12"/>
        <rFont val="Times New Roman"/>
        <family val="1"/>
      </rPr>
      <t>Объем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посыпки территории ПСС (механизировано)</t>
    </r>
  </si>
  <si>
    <r>
      <t xml:space="preserve">Показатель 9. </t>
    </r>
    <r>
      <rPr>
        <sz val="12"/>
        <rFont val="Times New Roman"/>
        <family val="1"/>
      </rPr>
      <t>Объем убранного снега с дорог (механизировано)</t>
    </r>
  </si>
  <si>
    <r>
      <t xml:space="preserve">Показатель 11. </t>
    </r>
    <r>
      <rPr>
        <sz val="12"/>
        <rFont val="Times New Roman"/>
        <family val="1"/>
      </rPr>
      <t>Объем откаченных дождевых и талых вод с дорог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</si>
  <si>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отремонтированных деформационных швов</t>
    </r>
  </si>
  <si>
    <r>
      <rPr>
        <b/>
        <sz val="12"/>
        <rFont val="Times New Roman"/>
        <family val="1"/>
      </rPr>
      <t>Показатель1.</t>
    </r>
    <r>
      <rPr>
        <sz val="12"/>
        <rFont val="Times New Roman"/>
        <family val="1"/>
      </rPr>
      <t xml:space="preserve"> Количество выданных паспортов мостов и технических отчетов по обследованию мостов</t>
    </r>
  </si>
  <si>
    <r>
      <rPr>
        <b/>
        <sz val="12"/>
        <rFont val="Times New Roman"/>
        <family val="1"/>
      </rPr>
      <t xml:space="preserve">Мероприятие 2.1.1. </t>
    </r>
    <r>
      <rPr>
        <sz val="12"/>
        <rFont val="Times New Roman"/>
        <family val="1"/>
      </rPr>
      <t>Обследование городских мостов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</si>
  <si>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обследованных мостов</t>
    </r>
  </si>
  <si>
    <r>
      <rPr>
        <b/>
        <sz val="12"/>
        <rFont val="Times New Roman"/>
        <family val="1"/>
      </rPr>
      <t xml:space="preserve">Мероприятие 2.1.2. </t>
    </r>
    <r>
      <rPr>
        <sz val="12"/>
        <rFont val="Times New Roman"/>
        <family val="1"/>
      </rPr>
      <t>Оценка уязвимости объектов транспортной инфраструктуры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</si>
  <si>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объектов</t>
    </r>
  </si>
  <si>
    <r>
      <t xml:space="preserve">Мероприятие 2.1.3. </t>
    </r>
    <r>
      <rPr>
        <sz val="12"/>
        <rFont val="Times New Roman"/>
        <family val="1"/>
      </rPr>
      <t>Разработка плана транспортной безопасности мостов в г. Астрахани</t>
    </r>
  </si>
  <si>
    <r>
      <t>Показатель 1.</t>
    </r>
    <r>
      <rPr>
        <sz val="12"/>
        <rFont val="Times New Roman"/>
        <family val="1"/>
      </rPr>
      <t xml:space="preserve"> Снижение дорожно-транспортных происшествий, связанных с наездом на пешеходов</t>
    </r>
  </si>
  <si>
    <r>
      <t>Показатель 1.</t>
    </r>
    <r>
      <rPr>
        <sz val="12"/>
        <rFont val="Times New Roman"/>
        <family val="1"/>
      </rPr>
      <t xml:space="preserve"> Протяженность дорог с установленными дорожными ограждениями</t>
    </r>
  </si>
  <si>
    <r>
      <t>Показатель 1.</t>
    </r>
    <r>
      <rPr>
        <sz val="12"/>
        <rFont val="Times New Roman"/>
        <family val="1"/>
      </rPr>
      <t xml:space="preserve"> Протяженность установленного дорожного ограждения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</si>
  <si>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обустроенных остановочных комплексов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</si>
  <si>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Приведение пешеходных переходов в соответствие с требованиями ГОСТ 52289-2004</t>
    </r>
  </si>
  <si>
    <r>
      <t xml:space="preserve">Цель 1. </t>
    </r>
    <r>
      <rPr>
        <sz val="12"/>
        <rFont val="Times New Roman"/>
        <family val="1"/>
      </rPr>
      <t>Обеспечение потребностей населения перевозками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</si>
  <si>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Уровень обеспечения регулярности движения общественного транспорта на регулярных муниципальных маршрутах</t>
    </r>
  </si>
  <si>
    <r>
      <t xml:space="preserve">Задача 1.1 </t>
    </r>
    <r>
      <rPr>
        <sz val="12"/>
        <rFont val="Times New Roman"/>
        <family val="1"/>
      </rPr>
      <t>Привлечение перевозчиков (индивидуальных предпринимателей и юридических лиц) для оказания пассажирских перевозок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</si>
  <si>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Доля маршрутов, по которым заключены договора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</si>
  <si>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конкурсов по определению перевозчиков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</si>
  <si>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Внесение изменений в маршрутную сеть </t>
    </r>
  </si>
  <si>
    <r>
      <rPr>
        <b/>
        <sz val="12"/>
        <rFont val="Times New Roman"/>
        <family val="1"/>
      </rPr>
      <t>Мероприятие 1.1.3.</t>
    </r>
    <r>
      <rPr>
        <sz val="12"/>
        <rFont val="Times New Roman"/>
        <family val="1"/>
      </rPr>
      <t xml:space="preserve"> Обеспечение регулярных перевозок по муниципальным маршрутам автобусами по регулируемому тарифу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</si>
  <si>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маршрутов регулярных перевозок по регулируемым тарифам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</si>
  <si>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Количество подвижного состава на маршрутах регулярных перевозок по регулируемым тарифам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</si>
  <si>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Количество перевезенных пассажиров по маршрутам регулярных перевозок по регулируемым тарифам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</si>
  <si>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научно-исследовательской работы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</si>
  <si>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карт маршрута регулярных перевозок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</si>
  <si>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свидетельств об осуществлении регулярных перевозок по маршрутам регулярных перевозок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</si>
  <si>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перевезенных пассажиров троллейбусами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</si>
  <si>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маршрутов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</si>
  <si>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Количество подвижного состава</t>
    </r>
  </si>
  <si>
    <r>
      <t xml:space="preserve">Задача 1.1. </t>
    </r>
    <r>
      <rPr>
        <sz val="12"/>
        <rFont val="Times New Roman"/>
        <family val="1"/>
      </rPr>
      <t>Поддержание сетей ливневой канализации в регламентном состоянии</t>
    </r>
  </si>
  <si>
    <r>
      <t xml:space="preserve">Показатель 1. </t>
    </r>
    <r>
      <rPr>
        <sz val="12"/>
        <rFont val="Times New Roman"/>
        <family val="1"/>
      </rPr>
      <t>Протяженность обслуживаемых сетей ливне-дренажной канализации</t>
    </r>
  </si>
  <si>
    <r>
      <t xml:space="preserve">Показатель 1. </t>
    </r>
    <r>
      <rPr>
        <sz val="12"/>
        <rFont val="Times New Roman"/>
        <family val="1"/>
      </rPr>
      <t>Количество поднятых люков колодцев</t>
    </r>
  </si>
  <si>
    <r>
      <t xml:space="preserve">Показатель 2. </t>
    </r>
    <r>
      <rPr>
        <sz val="12"/>
        <rFont val="Times New Roman"/>
        <family val="1"/>
      </rPr>
      <t>Количество замененных дождеприемных решеток</t>
    </r>
  </si>
  <si>
    <r>
      <t xml:space="preserve">Показатель 3. </t>
    </r>
    <r>
      <rPr>
        <sz val="12"/>
        <rFont val="Times New Roman"/>
        <family val="1"/>
      </rPr>
      <t>Протяженность прочищенной ливне-дренажной канализации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</si>
  <si>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Доля модернизированных ЛНС от общего количества ЛНС</t>
    </r>
  </si>
  <si>
    <r>
      <t xml:space="preserve">Показатель 1. </t>
    </r>
    <r>
      <rPr>
        <sz val="12"/>
        <rFont val="Times New Roman"/>
        <family val="1"/>
      </rPr>
      <t>Доля сетей ливневой канализации, приведенных в регламентное состояние</t>
    </r>
  </si>
  <si>
    <r>
      <t xml:space="preserve">Показатель 1. </t>
    </r>
    <r>
      <rPr>
        <sz val="12"/>
        <rFont val="Times New Roman"/>
        <family val="1"/>
      </rPr>
      <t>Количество отремонтированных сетей</t>
    </r>
  </si>
  <si>
    <r>
      <t xml:space="preserve">Показатель 2. </t>
    </r>
    <r>
      <rPr>
        <sz val="12"/>
        <rFont val="Times New Roman"/>
        <family val="1"/>
      </rPr>
      <t>Количество  замененных  дождеприемных решеток</t>
    </r>
  </si>
  <si>
    <r>
      <t>Показатель 4. К</t>
    </r>
    <r>
      <rPr>
        <sz val="12"/>
        <rFont val="Times New Roman"/>
        <family val="1"/>
      </rPr>
      <t xml:space="preserve">оличество обследованных ЛНС </t>
    </r>
  </si>
  <si>
    <t>Управление по капитальному строительству администрации муниципального образования "Город Астрахань"                                                                             Управление по коммунальному хозяйству и благоустройству администрации муниципального образования "Город Астрахань"</t>
  </si>
  <si>
    <t>Приложение 2 к постановлению администрации муниципального образования "Город Астрахань" от "____" ________________ № ____</t>
  </si>
  <si>
    <t>Целевое значение показателя (конечный результат) за весь период реализации программы (гр.8+гр.10+гр.12+гр.14+гр.16)</t>
  </si>
  <si>
    <r>
      <t xml:space="preserve">Показатель 7. </t>
    </r>
    <r>
      <rPr>
        <sz val="12"/>
        <rFont val="Times New Roman"/>
        <family val="1"/>
      </rPr>
      <t xml:space="preserve">Объем проведенной </t>
    </r>
    <r>
      <rPr>
        <b/>
        <sz val="12"/>
        <rFont val="Times New Roman"/>
        <family val="1"/>
      </rPr>
      <t xml:space="preserve"> с</t>
    </r>
    <r>
      <rPr>
        <sz val="12"/>
        <rFont val="Times New Roman"/>
        <family val="1"/>
      </rPr>
      <t>анитарной механизированной уборки дорог</t>
    </r>
  </si>
  <si>
    <r>
      <t xml:space="preserve">Показатель 10. </t>
    </r>
    <r>
      <rPr>
        <sz val="12"/>
        <rFont val="Times New Roman"/>
        <family val="1"/>
      </rPr>
      <t>Площадь</t>
    </r>
    <r>
      <rPr>
        <b/>
        <sz val="12"/>
        <rFont val="Times New Roman"/>
        <family val="1"/>
      </rPr>
      <t xml:space="preserve"> с</t>
    </r>
    <r>
      <rPr>
        <sz val="12"/>
        <rFont val="Times New Roman"/>
        <family val="1"/>
      </rPr>
      <t>двигаемого снега с дорог</t>
    </r>
  </si>
  <si>
    <r>
      <t xml:space="preserve">Мероприятие 1.1.31. </t>
    </r>
    <r>
      <rPr>
        <sz val="12"/>
        <rFont val="Times New Roman"/>
        <family val="1"/>
      </rPr>
      <t>Ремонт автомобильной дороги общего пользования местного значения по ул.Молдавская в Трусовском районе г.Астрахани</t>
    </r>
  </si>
  <si>
    <r>
      <rPr>
        <b/>
        <sz val="12"/>
        <rFont val="Times New Roman"/>
        <family val="1"/>
      </rPr>
      <t>Мероприятие 1.1.13.</t>
    </r>
    <r>
      <rPr>
        <sz val="12"/>
        <rFont val="Times New Roman"/>
        <family val="1"/>
      </rPr>
      <t xml:space="preserve"> Ремонт автомобильной дороги общего пользования местного значения по ул.С.Перовской на участке от ул.Студенческая до ул.Никитинский переулок в Кировском районе г.Астрахани</t>
    </r>
  </si>
  <si>
    <r>
      <rPr>
        <b/>
        <sz val="12"/>
        <rFont val="Times New Roman"/>
        <family val="1"/>
      </rPr>
      <t>Мероприятие 1.1.14</t>
    </r>
    <r>
      <rPr>
        <sz val="12"/>
        <rFont val="Times New Roman"/>
        <family val="1"/>
      </rPr>
      <t>. Ремонт автомобильной дороги общего пользования местного значения по ул. Б. Хмельницкого от ул. Бэра до ул. Кирова в Советском районе г. Астрахани</t>
    </r>
  </si>
  <si>
    <r>
      <rPr>
        <b/>
        <sz val="12"/>
        <rFont val="Times New Roman"/>
        <family val="1"/>
      </rPr>
      <t>Мероприятие 1.1.15</t>
    </r>
    <r>
      <rPr>
        <sz val="12"/>
        <rFont val="Times New Roman"/>
        <family val="1"/>
      </rPr>
      <t>. Строительство подъездной автодороги от трассы Астрахань-Камызяк до бугра Иван-Макар в с. Карагали Приволжского района Астраханской области (корректировка)</t>
    </r>
  </si>
  <si>
    <r>
      <rPr>
        <b/>
        <sz val="12"/>
        <rFont val="Times New Roman"/>
        <family val="1"/>
      </rPr>
      <t>Мероприятие 1.1.16.</t>
    </r>
    <r>
      <rPr>
        <sz val="12"/>
        <rFont val="Times New Roman"/>
        <family val="1"/>
      </rPr>
      <t xml:space="preserve"> Ремонт автомобильной дороги общего пользования местного значения по ул.Каховского в Кировском районе г.Астрахани</t>
    </r>
  </si>
  <si>
    <r>
      <t>Мероприятие 1.1.17.</t>
    </r>
    <r>
      <rPr>
        <sz val="12"/>
        <rFont val="Times New Roman"/>
        <family val="1"/>
      </rPr>
      <t xml:space="preserve"> Реконструкция ул. Татищева (завершение работ)</t>
    </r>
  </si>
  <si>
    <r>
      <t xml:space="preserve">Мероприятие 1.1.18. </t>
    </r>
    <r>
      <rPr>
        <sz val="12"/>
        <rFont val="Times New Roman"/>
        <family val="1"/>
      </rPr>
      <t>Ремонт автомобильной дороги общего пользования местного значения по ул. Космонавта В.Комарова в г. Астрахани</t>
    </r>
  </si>
  <si>
    <r>
      <t xml:space="preserve">Мероприятие 1.1.19. </t>
    </r>
    <r>
      <rPr>
        <sz val="12"/>
        <rFont val="Times New Roman"/>
        <family val="1"/>
      </rPr>
      <t>Ремонт автомобильной дороги общего пользования местного значения по ул.Владикавказская в Советском районе г. Астрахани</t>
    </r>
  </si>
  <si>
    <r>
      <t xml:space="preserve">Мероприятие 1.1.20. </t>
    </r>
    <r>
      <rPr>
        <sz val="12"/>
        <rFont val="Times New Roman"/>
        <family val="1"/>
      </rPr>
      <t>Ремонт автомобильной дороги общего пользования местного значения по ул.Вавилова в Советском районе г. Астрахани</t>
    </r>
  </si>
  <si>
    <r>
      <t xml:space="preserve">Мероприятие 1.1.21. </t>
    </r>
    <r>
      <rPr>
        <sz val="12"/>
        <rFont val="Times New Roman"/>
        <family val="1"/>
      </rPr>
      <t>Ремонт автомобильной дороги общего пользования местного значения по пер.Щекина в Кировском районе г. Астрахани</t>
    </r>
  </si>
  <si>
    <r>
      <t xml:space="preserve">Мероприятие 1.1.22. </t>
    </r>
    <r>
      <rPr>
        <sz val="12"/>
        <rFont val="Times New Roman"/>
        <family val="1"/>
      </rPr>
      <t>Ремонт асфальтобетонного покрытия проезда от ул.Пушкина до городской клинической больницы №3 им.С.М. Кирова по ул. Хибинская, 6-я Бондарная, 7-я Бондарная, 8-я Бондарная в Трусовском районе г.Астрахани</t>
    </r>
  </si>
  <si>
    <r>
      <t xml:space="preserve">Мероприятие 1.1.23. </t>
    </r>
    <r>
      <rPr>
        <sz val="12"/>
        <rFont val="Times New Roman"/>
        <family val="1"/>
      </rPr>
      <t>Ремонт автомобильной дороги общего пользования местного значения по ул. Дарвина на участке от ул. Набережная 1 Мая до ул. Бакинская в Кировском районе г. Астрахани</t>
    </r>
  </si>
  <si>
    <r>
      <t xml:space="preserve">Мероприятие 1.1.24. </t>
    </r>
    <r>
      <rPr>
        <sz val="12"/>
        <rFont val="Times New Roman"/>
        <family val="1"/>
      </rPr>
      <t>Ремонт автомобильной дороги общего пользования местного значения по пер. Комсомольский на участке от ул. Новороссийская до ул. Щукина в пос.Янго-Аул г. Астрахани</t>
    </r>
  </si>
  <si>
    <r>
      <t xml:space="preserve">Мероприятие 1.1.25. </t>
    </r>
    <r>
      <rPr>
        <sz val="12"/>
        <rFont val="Times New Roman"/>
        <family val="1"/>
      </rPr>
      <t>Ремонт автомобильной дороги общего пользования местного значения по пер. Ишимбаевский на участке от ул. Дзержинского до ул. Пирогова в Трусовском районе г. Астрахани</t>
    </r>
  </si>
  <si>
    <r>
      <t xml:space="preserve">Мероприятие 1.1.26. </t>
    </r>
    <r>
      <rPr>
        <sz val="12"/>
        <rFont val="Times New Roman"/>
        <family val="1"/>
      </rPr>
      <t>Ремонт автомобильной дороги общего пользования местного значения по пер. Ульяновский на участке от ул. Пирогова до ул. Дзержинского в Трусовском районе г. Астрахани</t>
    </r>
  </si>
  <si>
    <r>
      <t xml:space="preserve">Мероприятие 1.1.27. </t>
    </r>
    <r>
      <rPr>
        <sz val="12"/>
        <rFont val="Times New Roman"/>
        <family val="1"/>
      </rPr>
      <t>Ремонт автомобильной дороги общего пользования местного значения по ул. М. Луконина в микрорайоне 2-й Юго-Восток в г.Астрахани</t>
    </r>
  </si>
  <si>
    <r>
      <t xml:space="preserve">Мероприятие 1.1.28. </t>
    </r>
    <r>
      <rPr>
        <sz val="12"/>
        <rFont val="Times New Roman"/>
        <family val="1"/>
      </rPr>
      <t>Ремонт автомобильной дороги общего пользования местного значения по ул. Коптеева на участке от ул. Комсомольская до ул. Керченская в Трусовском районе г. Астрахани</t>
    </r>
  </si>
  <si>
    <r>
      <t xml:space="preserve">Мероприятие 1.1.29. </t>
    </r>
    <r>
      <rPr>
        <sz val="12"/>
        <rFont val="Times New Roman"/>
        <family val="1"/>
      </rPr>
      <t>Ремонт автомобильной дороги общего пользования местного значения по ул. 9-й переулок в пос.Советский г. Астрахани</t>
    </r>
  </si>
  <si>
    <r>
      <t xml:space="preserve">Мероприятие 1.1.30. </t>
    </r>
    <r>
      <rPr>
        <sz val="12"/>
        <rFont val="Times New Roman"/>
        <family val="1"/>
      </rPr>
      <t>Ремонт асфальтобетонного покрытия на участке от ул. Адмирала Нахимова до ул. Безжонова в г.Астрахани</t>
    </r>
  </si>
  <si>
    <r>
      <t xml:space="preserve">Мероприятие 1.1.32. </t>
    </r>
    <r>
      <rPr>
        <sz val="12"/>
        <rFont val="Times New Roman"/>
        <family val="1"/>
      </rPr>
      <t>Ремонт автомобильной дороги общего пользования местного значения по ул.Промышленная в Трусовском районе г. Астрахани</t>
    </r>
  </si>
  <si>
    <r>
      <t xml:space="preserve">Мероприятие 1.1.33. </t>
    </r>
    <r>
      <rPr>
        <sz val="12"/>
        <rFont val="Times New Roman"/>
        <family val="1"/>
      </rPr>
      <t>Ремонт автомобильной дороги общего пользования местного значения по ул.Химиков в Трусовском районе г.Астрахани</t>
    </r>
  </si>
  <si>
    <r>
      <t xml:space="preserve">Мероприятие 1.1.34. </t>
    </r>
    <r>
      <rPr>
        <sz val="12"/>
        <rFont val="Times New Roman"/>
        <family val="1"/>
      </rPr>
      <t>Ремонт автомобильных дорог общего пользования местного значения в г. Астрахани</t>
    </r>
  </si>
  <si>
    <r>
      <rPr>
        <b/>
        <sz val="12"/>
        <rFont val="Times New Roman"/>
        <family val="1"/>
      </rPr>
      <t>Мероприятие 1.1.35.</t>
    </r>
    <r>
      <rPr>
        <sz val="12"/>
        <rFont val="Times New Roman"/>
        <family val="1"/>
      </rPr>
      <t xml:space="preserve"> Схема расположения технических средств организации дорожного движения по ул. Яблочкова г.Астрахани</t>
    </r>
  </si>
  <si>
    <r>
      <rPr>
        <b/>
        <sz val="12"/>
        <rFont val="Times New Roman"/>
        <family val="1"/>
      </rPr>
      <t>Мероприятие 1.1.36.</t>
    </r>
    <r>
      <rPr>
        <sz val="12"/>
        <rFont val="Times New Roman"/>
        <family val="1"/>
      </rPr>
      <t xml:space="preserve"> Схемы расположения технических средств организации дорожного движения по ликвидации аварийно-опасных участков автомобильных дорог г.Астрахани</t>
    </r>
  </si>
  <si>
    <r>
      <rPr>
        <b/>
        <sz val="12"/>
        <rFont val="Times New Roman"/>
        <family val="1"/>
      </rPr>
      <t>Мероприятие 1.1.37.</t>
    </r>
    <r>
      <rPr>
        <sz val="12"/>
        <rFont val="Times New Roman"/>
        <family val="1"/>
      </rPr>
      <t xml:space="preserve"> Диагностика автомобильных дорог г.Астрахани</t>
    </r>
  </si>
  <si>
    <r>
      <rPr>
        <b/>
        <sz val="12"/>
        <rFont val="Times New Roman"/>
        <family val="1"/>
      </rPr>
      <t>Мероприятие 1.1.38.</t>
    </r>
    <r>
      <rPr>
        <sz val="12"/>
        <rFont val="Times New Roman"/>
        <family val="1"/>
      </rPr>
      <t xml:space="preserve"> Лабораторные испытания образцов вырубок (кернов) из асфальтобетонного покрытия на автомобильных дорогах г.Астрахани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</si>
  <si>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лабораторных испытаний образцов вырубок (кернов)</t>
    </r>
  </si>
  <si>
    <r>
      <rPr>
        <b/>
        <sz val="12"/>
        <rFont val="Times New Roman"/>
        <family val="1"/>
      </rPr>
      <t xml:space="preserve">Мероприятие 1.1.16. </t>
    </r>
    <r>
      <rPr>
        <sz val="12"/>
        <rFont val="Times New Roman"/>
        <family val="1"/>
      </rPr>
      <t>Ремонт автомобильной дороги общего пользования местного значения по ул.Каховского в Кировском районе г.Астрахани</t>
    </r>
  </si>
  <si>
    <r>
      <rPr>
        <b/>
        <sz val="12"/>
        <rFont val="Times New Roman"/>
        <family val="1"/>
      </rPr>
      <t>Мероприятие 1.1.18</t>
    </r>
    <r>
      <rPr>
        <sz val="12"/>
        <rFont val="Times New Roman"/>
        <family val="1"/>
      </rPr>
      <t>. Ремонт автомобильной дороги общего пользования местного значения по ул. Космонавта В.Комарова в г. Астрахани</t>
    </r>
  </si>
  <si>
    <r>
      <rPr>
        <b/>
        <sz val="12"/>
        <rFont val="Times New Roman"/>
        <family val="1"/>
      </rPr>
      <t>Мероприятие 1.1.19</t>
    </r>
    <r>
      <rPr>
        <sz val="12"/>
        <rFont val="Times New Roman"/>
        <family val="1"/>
      </rPr>
      <t>. Ремонт автомобильной дороги общего пользования местного значения по ул.Владикавказская в Советском районе г. Астрахани</t>
    </r>
  </si>
  <si>
    <r>
      <rPr>
        <b/>
        <sz val="12"/>
        <rFont val="Times New Roman"/>
        <family val="1"/>
      </rPr>
      <t>Мероприятие 1.1.20.</t>
    </r>
    <r>
      <rPr>
        <sz val="12"/>
        <rFont val="Times New Roman"/>
        <family val="1"/>
      </rPr>
      <t xml:space="preserve"> Ремонт автомобильной дороги общего пользования местного значения по ул.Вавилова в Советском районе г. Астрахани</t>
    </r>
  </si>
  <si>
    <r>
      <rPr>
        <b/>
        <sz val="12"/>
        <rFont val="Times New Roman"/>
        <family val="1"/>
      </rPr>
      <t>Мероприятие 1.1.21.</t>
    </r>
    <r>
      <rPr>
        <sz val="12"/>
        <rFont val="Times New Roman"/>
        <family val="1"/>
      </rPr>
      <t xml:space="preserve"> Ремонт автомобильной дороги общего пользования местного значения по пер.Щекина в Кировском районе г. Астрахани</t>
    </r>
  </si>
  <si>
    <r>
      <t>Мероприятие 1.1.22.</t>
    </r>
    <r>
      <rPr>
        <sz val="12"/>
        <rFont val="Times New Roman"/>
        <family val="1"/>
      </rPr>
      <t xml:space="preserve"> Ремонт асфальтобетонного покрытия проезда от ул.Пушкина до центральных ворот городской клинической больницы №3 им.С.М. Кирова по ул. Хибинская, 6-я Бондарная, 7-я Бондарная, 8-я Бондарная в Трусовском районе г.Астрахани</t>
    </r>
  </si>
  <si>
    <r>
      <rPr>
        <b/>
        <sz val="12"/>
        <rFont val="Times New Roman"/>
        <family val="1"/>
      </rPr>
      <t>Мероприятие 1.1.34.</t>
    </r>
    <r>
      <rPr>
        <sz val="12"/>
        <rFont val="Times New Roman"/>
        <family val="1"/>
      </rPr>
      <t xml:space="preserve"> Ремонт автомобильных дорог общего пользования местного значения в г. Астрахани</t>
    </r>
  </si>
  <si>
    <r>
      <rPr>
        <b/>
        <sz val="12"/>
        <rFont val="Times New Roman"/>
        <family val="1"/>
      </rPr>
      <t>Мероприятие 1.1.39.</t>
    </r>
    <r>
      <rPr>
        <sz val="12"/>
        <rFont val="Times New Roman"/>
        <family val="1"/>
      </rPr>
      <t xml:space="preserve"> Ремонт автомобильной дороги по ул. Б. Хмельницкого – площадь Декабристов в Советском районе г. Астрахани на участке от ул. Кирова до ул. Мечникова</t>
    </r>
  </si>
  <si>
    <r>
      <t xml:space="preserve">Мероприятие 1.1.7. </t>
    </r>
    <r>
      <rPr>
        <sz val="12"/>
        <color indexed="8"/>
        <rFont val="Times New Roman"/>
        <family val="1"/>
      </rPr>
      <t>Капитальный ремонт моста «Милицейский» через пр. Царев в створе ул. Адм. Нахимова в г. Астрахани</t>
    </r>
  </si>
  <si>
    <r>
      <rPr>
        <b/>
        <sz val="12"/>
        <rFont val="Times New Roman"/>
        <family val="1"/>
      </rPr>
      <t>Мероприятие 1.1.40.</t>
    </r>
    <r>
      <rPr>
        <sz val="12"/>
        <rFont val="Times New Roman"/>
        <family val="1"/>
      </rPr>
      <t xml:space="preserve"> Капитальный ремонт автомобильной дороги ул. Б. Алексеева на участке от ул. Куликова до ул. С. Перовской в Кировском районе г.Астрахани</t>
    </r>
  </si>
  <si>
    <r>
      <rPr>
        <b/>
        <sz val="12"/>
        <rFont val="Times New Roman"/>
        <family val="1"/>
      </rPr>
      <t>Мероприятие 1.1.41.</t>
    </r>
    <r>
      <rPr>
        <sz val="12"/>
        <rFont val="Times New Roman"/>
        <family val="1"/>
      </rPr>
      <t xml:space="preserve"> Капитальный ремонт автомобильной дороги ул. Куликова от ул. Б. Алексеева до ул. Латвийской в Кировском и Ленинском районах г.Астрахани</t>
    </r>
  </si>
  <si>
    <r>
      <rPr>
        <b/>
        <sz val="12"/>
        <rFont val="Times New Roman"/>
        <family val="1"/>
      </rPr>
      <t xml:space="preserve">Мероприятие 1.1.42. </t>
    </r>
    <r>
      <rPr>
        <sz val="12"/>
        <rFont val="Times New Roman"/>
        <family val="1"/>
      </rPr>
      <t>Текущий ремонт дорог</t>
    </r>
  </si>
  <si>
    <r>
      <t xml:space="preserve">Мероприятие 1.1.43. </t>
    </r>
    <r>
      <rPr>
        <sz val="12"/>
        <rFont val="Times New Roman"/>
        <family val="1"/>
      </rPr>
      <t>Текущее содержание объектов дорожного хозяйства</t>
    </r>
  </si>
  <si>
    <r>
      <t xml:space="preserve">Мероприятие 1.1.44. </t>
    </r>
    <r>
      <rPr>
        <sz val="12"/>
        <rFont val="Times New Roman"/>
        <family val="1"/>
      </rPr>
      <t>Ремонт деформационных швов</t>
    </r>
  </si>
  <si>
    <r>
      <t xml:space="preserve">Мероприятие 1.1.7. </t>
    </r>
    <r>
      <rPr>
        <sz val="12"/>
        <rFont val="Times New Roman"/>
        <family val="1"/>
      </rPr>
      <t>Капитальный ремонт моста «Милицейский» через пр. Царев в створе ул. Адм. Нахимова в г. Астрахани</t>
    </r>
  </si>
  <si>
    <t>Показатель 1. Количество разработанных проектов</t>
  </si>
  <si>
    <r>
      <rPr>
        <b/>
        <sz val="12"/>
        <rFont val="Times New Roman"/>
        <family val="1"/>
      </rPr>
      <t xml:space="preserve">Мероприятие 1.1.43. </t>
    </r>
    <r>
      <rPr>
        <sz val="12"/>
        <rFont val="Times New Roman"/>
        <family val="1"/>
      </rPr>
      <t>Текущее содержание объектов дорожного хозяйства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</si>
</sst>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#,##0.0000"/>
    <numFmt numFmtId="182" formatCode="#,##0.00000"/>
    <numFmt numFmtId="183" formatCode="#,##0.000000"/>
    <numFmt numFmtId="184" formatCode="#,##0.00_ ;[Red]\-#,##0.00\ "/>
    <numFmt numFmtId="185" formatCode="#,##0.00_ ;\-#,##0.00\ "/>
    <numFmt numFmtId="186" formatCode="0.00_ ;[Red]\-0.00\ "/>
    <numFmt numFmtId="187" formatCode="0.0"/>
    <numFmt numFmtId="188" formatCode="#,##0.0"/>
    <numFmt numFmtId="189" formatCode="0.000"/>
    <numFmt numFmtId="190" formatCode="0.0000"/>
    <numFmt numFmtId="191" formatCode="0.000000"/>
    <numFmt numFmtId="192" formatCode="0.00000"/>
    <numFmt numFmtId="193" formatCode="0.0000000"/>
    <numFmt numFmtId="194" formatCode="0.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4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70">
    <xf numFmtId="0" fontId="0" fillId="0" borderId="0" xfId="0" applyFont="1" applyAlignment="1">
      <alignment/>
    </xf>
    <xf numFmtId="0" fontId="2" fillId="32" borderId="0" xfId="0" applyFont="1" applyFill="1" applyAlignment="1">
      <alignment horizontal="center" vertic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11" fillId="32" borderId="10" xfId="0" applyFont="1" applyFill="1" applyBorder="1" applyAlignment="1">
      <alignment horizontal="center" vertical="center" wrapText="1"/>
    </xf>
    <xf numFmtId="0" fontId="56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5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left" vertical="center" wrapText="1"/>
    </xf>
    <xf numFmtId="0" fontId="8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wrapText="1"/>
    </xf>
    <xf numFmtId="4" fontId="6" fillId="32" borderId="0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/>
    </xf>
    <xf numFmtId="4" fontId="7" fillId="32" borderId="0" xfId="0" applyNumberFormat="1" applyFont="1" applyFill="1" applyAlignment="1">
      <alignment horizontal="center"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/>
    </xf>
    <xf numFmtId="0" fontId="3" fillId="32" borderId="0" xfId="0" applyFont="1" applyFill="1" applyAlignment="1">
      <alignment horizontal="center"/>
    </xf>
    <xf numFmtId="0" fontId="57" fillId="32" borderId="0" xfId="0" applyFont="1" applyFill="1" applyAlignment="1">
      <alignment/>
    </xf>
    <xf numFmtId="0" fontId="57" fillId="32" borderId="0" xfId="0" applyFont="1" applyFill="1" applyAlignment="1">
      <alignment horizontal="center"/>
    </xf>
    <xf numFmtId="0" fontId="40" fillId="32" borderId="0" xfId="0" applyFont="1" applyFill="1" applyBorder="1" applyAlignment="1">
      <alignment/>
    </xf>
    <xf numFmtId="0" fontId="57" fillId="32" borderId="0" xfId="0" applyFont="1" applyFill="1" applyBorder="1" applyAlignment="1">
      <alignment/>
    </xf>
    <xf numFmtId="4" fontId="7" fillId="32" borderId="0" xfId="0" applyNumberFormat="1" applyFont="1" applyFill="1" applyAlignment="1">
      <alignment/>
    </xf>
    <xf numFmtId="0" fontId="38" fillId="32" borderId="0" xfId="0" applyFont="1" applyFill="1" applyBorder="1" applyAlignment="1">
      <alignment/>
    </xf>
    <xf numFmtId="2" fontId="7" fillId="32" borderId="0" xfId="0" applyNumberFormat="1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/>
    </xf>
    <xf numFmtId="0" fontId="7" fillId="32" borderId="11" xfId="61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 vertical="center"/>
    </xf>
    <xf numFmtId="0" fontId="7" fillId="32" borderId="0" xfId="0" applyFont="1" applyFill="1" applyAlignment="1">
      <alignment vertical="center"/>
    </xf>
    <xf numFmtId="0" fontId="57" fillId="32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3" fillId="32" borderId="0" xfId="0" applyFont="1" applyFill="1" applyBorder="1" applyAlignment="1">
      <alignment horizontal="center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0" xfId="0" applyNumberFormat="1" applyFont="1" applyFill="1" applyBorder="1" applyAlignment="1">
      <alignment horizontal="center" vertical="center" wrapText="1"/>
    </xf>
    <xf numFmtId="4" fontId="2" fillId="32" borderId="0" xfId="0" applyNumberFormat="1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17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1" fillId="32" borderId="12" xfId="0" applyFont="1" applyFill="1" applyBorder="1" applyAlignment="1">
      <alignment/>
    </xf>
    <xf numFmtId="4" fontId="9" fillId="32" borderId="12" xfId="0" applyNumberFormat="1" applyFont="1" applyFill="1" applyBorder="1" applyAlignment="1">
      <alignment horizontal="center" vertical="center" wrapText="1"/>
    </xf>
    <xf numFmtId="4" fontId="17" fillId="32" borderId="12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left" vertical="center" wrapText="1"/>
    </xf>
    <xf numFmtId="49" fontId="9" fillId="32" borderId="12" xfId="0" applyNumberFormat="1" applyFont="1" applyFill="1" applyBorder="1" applyAlignment="1">
      <alignment horizontal="left" vertical="center" wrapText="1"/>
    </xf>
    <xf numFmtId="49" fontId="17" fillId="32" borderId="12" xfId="0" applyNumberFormat="1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left" vertical="center" wrapText="1"/>
    </xf>
    <xf numFmtId="0" fontId="17" fillId="32" borderId="12" xfId="0" applyFont="1" applyFill="1" applyBorder="1" applyAlignment="1">
      <alignment horizontal="left" vertical="center" wrapText="1"/>
    </xf>
    <xf numFmtId="4" fontId="11" fillId="32" borderId="12" xfId="0" applyNumberFormat="1" applyFont="1" applyFill="1" applyBorder="1" applyAlignment="1">
      <alignment/>
    </xf>
    <xf numFmtId="0" fontId="9" fillId="32" borderId="12" xfId="0" applyFont="1" applyFill="1" applyBorder="1" applyAlignment="1">
      <alignment horizontal="center" vertical="center" wrapText="1"/>
    </xf>
    <xf numFmtId="4" fontId="9" fillId="32" borderId="12" xfId="0" applyNumberFormat="1" applyFont="1" applyFill="1" applyBorder="1" applyAlignment="1">
      <alignment horizontal="center" vertical="center"/>
    </xf>
    <xf numFmtId="4" fontId="17" fillId="32" borderId="12" xfId="0" applyNumberFormat="1" applyFont="1" applyFill="1" applyBorder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/>
    </xf>
    <xf numFmtId="0" fontId="17" fillId="33" borderId="13" xfId="0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0" fontId="17" fillId="32" borderId="10" xfId="0" applyFont="1" applyFill="1" applyBorder="1" applyAlignment="1">
      <alignment horizontal="left" vertical="center" wrapText="1"/>
    </xf>
    <xf numFmtId="4" fontId="17" fillId="33" borderId="13" xfId="0" applyNumberFormat="1" applyFont="1" applyFill="1" applyBorder="1" applyAlignment="1">
      <alignment horizontal="center" vertical="center"/>
    </xf>
    <xf numFmtId="4" fontId="17" fillId="33" borderId="15" xfId="0" applyNumberFormat="1" applyFont="1" applyFill="1" applyBorder="1" applyAlignment="1">
      <alignment horizontal="center" vertical="center"/>
    </xf>
    <xf numFmtId="184" fontId="17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left"/>
    </xf>
    <xf numFmtId="0" fontId="17" fillId="32" borderId="12" xfId="0" applyFont="1" applyFill="1" applyBorder="1" applyAlignment="1">
      <alignment/>
    </xf>
    <xf numFmtId="4" fontId="17" fillId="32" borderId="12" xfId="0" applyNumberFormat="1" applyFont="1" applyFill="1" applyBorder="1" applyAlignment="1">
      <alignment/>
    </xf>
    <xf numFmtId="0" fontId="19" fillId="32" borderId="0" xfId="0" applyFont="1" applyFill="1" applyAlignment="1">
      <alignment horizontal="center" vertical="center"/>
    </xf>
    <xf numFmtId="0" fontId="18" fillId="32" borderId="0" xfId="0" applyFont="1" applyFill="1" applyAlignment="1">
      <alignment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17" fillId="32" borderId="12" xfId="61" applyNumberFormat="1" applyFont="1" applyFill="1" applyBorder="1" applyAlignment="1">
      <alignment horizontal="center" vertical="center" wrapText="1"/>
    </xf>
    <xf numFmtId="2" fontId="17" fillId="32" borderId="12" xfId="0" applyNumberFormat="1" applyFont="1" applyFill="1" applyBorder="1" applyAlignment="1">
      <alignment horizontal="center" vertical="center" wrapText="1"/>
    </xf>
    <xf numFmtId="1" fontId="17" fillId="32" borderId="12" xfId="0" applyNumberFormat="1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vertical="center" wrapText="1"/>
    </xf>
    <xf numFmtId="3" fontId="17" fillId="32" borderId="12" xfId="0" applyNumberFormat="1" applyFont="1" applyFill="1" applyBorder="1" applyAlignment="1">
      <alignment horizontal="center" vertical="center"/>
    </xf>
    <xf numFmtId="3" fontId="17" fillId="32" borderId="12" xfId="0" applyNumberFormat="1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vertical="center" wrapText="1"/>
    </xf>
    <xf numFmtId="0" fontId="17" fillId="32" borderId="16" xfId="0" applyFont="1" applyFill="1" applyBorder="1" applyAlignment="1">
      <alignment vertical="center" wrapText="1"/>
    </xf>
    <xf numFmtId="0" fontId="11" fillId="32" borderId="10" xfId="0" applyFont="1" applyFill="1" applyBorder="1" applyAlignment="1">
      <alignment horizontal="center" vertical="center"/>
    </xf>
    <xf numFmtId="49" fontId="17" fillId="32" borderId="12" xfId="0" applyNumberFormat="1" applyFont="1" applyFill="1" applyBorder="1" applyAlignment="1">
      <alignment horizontal="center" vertical="center" wrapText="1"/>
    </xf>
    <xf numFmtId="188" fontId="17" fillId="32" borderId="12" xfId="0" applyNumberFormat="1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vertical="center" wrapText="1"/>
    </xf>
    <xf numFmtId="188" fontId="17" fillId="32" borderId="12" xfId="0" applyNumberFormat="1" applyFont="1" applyFill="1" applyBorder="1" applyAlignment="1">
      <alignment horizontal="center" vertical="center"/>
    </xf>
    <xf numFmtId="0" fontId="17" fillId="32" borderId="12" xfId="0" applyNumberFormat="1" applyFont="1" applyFill="1" applyBorder="1" applyAlignment="1">
      <alignment horizontal="center" vertical="center" wrapText="1"/>
    </xf>
    <xf numFmtId="3" fontId="17" fillId="32" borderId="10" xfId="0" applyNumberFormat="1" applyFont="1" applyFill="1" applyBorder="1" applyAlignment="1">
      <alignment horizontal="center" vertical="center" wrapText="1"/>
    </xf>
    <xf numFmtId="0" fontId="58" fillId="32" borderId="0" xfId="0" applyFont="1" applyFill="1" applyAlignment="1">
      <alignment/>
    </xf>
    <xf numFmtId="0" fontId="11" fillId="32" borderId="18" xfId="0" applyFont="1" applyFill="1" applyBorder="1" applyAlignment="1">
      <alignment horizontal="center" vertical="center" wrapText="1"/>
    </xf>
    <xf numFmtId="2" fontId="17" fillId="32" borderId="16" xfId="0" applyNumberFormat="1" applyFont="1" applyFill="1" applyBorder="1" applyAlignment="1">
      <alignment horizontal="center" vertical="center" wrapText="1"/>
    </xf>
    <xf numFmtId="0" fontId="17" fillId="32" borderId="19" xfId="0" applyFont="1" applyFill="1" applyBorder="1" applyAlignment="1">
      <alignment vertical="center" wrapText="1"/>
    </xf>
    <xf numFmtId="189" fontId="17" fillId="32" borderId="12" xfId="0" applyNumberFormat="1" applyFont="1" applyFill="1" applyBorder="1" applyAlignment="1">
      <alignment horizontal="center" vertical="center" wrapText="1"/>
    </xf>
    <xf numFmtId="0" fontId="9" fillId="32" borderId="19" xfId="0" applyFont="1" applyFill="1" applyBorder="1" applyAlignment="1">
      <alignment horizontal="left" vertical="center" wrapText="1"/>
    </xf>
    <xf numFmtId="0" fontId="17" fillId="32" borderId="19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11" fillId="32" borderId="19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7" fillId="32" borderId="19" xfId="0" applyFont="1" applyFill="1" applyBorder="1" applyAlignment="1">
      <alignment horizontal="left" vertical="center" wrapText="1"/>
    </xf>
    <xf numFmtId="0" fontId="17" fillId="32" borderId="16" xfId="0" applyFont="1" applyFill="1" applyBorder="1" applyAlignment="1">
      <alignment horizontal="left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left" vertical="center" wrapText="1"/>
    </xf>
    <xf numFmtId="0" fontId="18" fillId="32" borderId="0" xfId="0" applyFont="1" applyFill="1" applyAlignment="1">
      <alignment horizontal="right"/>
    </xf>
    <xf numFmtId="49" fontId="17" fillId="32" borderId="19" xfId="0" applyNumberFormat="1" applyFont="1" applyFill="1" applyBorder="1" applyAlignment="1">
      <alignment horizontal="left" vertical="center" wrapText="1"/>
    </xf>
    <xf numFmtId="2" fontId="17" fillId="32" borderId="12" xfId="0" applyNumberFormat="1" applyFont="1" applyFill="1" applyBorder="1" applyAlignment="1">
      <alignment horizontal="center" vertical="center"/>
    </xf>
    <xf numFmtId="0" fontId="18" fillId="32" borderId="0" xfId="0" applyFont="1" applyFill="1" applyAlignment="1">
      <alignment horizontal="left" vertical="center" wrapText="1"/>
    </xf>
    <xf numFmtId="0" fontId="11" fillId="32" borderId="19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7" fillId="32" borderId="19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/>
    </xf>
    <xf numFmtId="0" fontId="17" fillId="32" borderId="19" xfId="0" applyFont="1" applyFill="1" applyBorder="1" applyAlignment="1">
      <alignment horizontal="left" vertical="center" wrapText="1"/>
    </xf>
    <xf numFmtId="0" fontId="17" fillId="32" borderId="20" xfId="0" applyFont="1" applyFill="1" applyBorder="1" applyAlignment="1">
      <alignment horizontal="left" vertical="center" wrapText="1"/>
    </xf>
    <xf numFmtId="0" fontId="17" fillId="32" borderId="16" xfId="0" applyFont="1" applyFill="1" applyBorder="1" applyAlignment="1">
      <alignment horizontal="left" vertical="center" wrapText="1"/>
    </xf>
    <xf numFmtId="0" fontId="17" fillId="32" borderId="2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2" fontId="9" fillId="32" borderId="19" xfId="0" applyNumberFormat="1" applyFont="1" applyFill="1" applyBorder="1" applyAlignment="1">
      <alignment horizontal="left" vertical="center" wrapText="1"/>
    </xf>
    <xf numFmtId="2" fontId="9" fillId="32" borderId="20" xfId="0" applyNumberFormat="1" applyFont="1" applyFill="1" applyBorder="1" applyAlignment="1">
      <alignment horizontal="left" vertical="center" wrapText="1"/>
    </xf>
    <xf numFmtId="2" fontId="9" fillId="32" borderId="16" xfId="0" applyNumberFormat="1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8" fillId="32" borderId="0" xfId="0" applyFont="1" applyFill="1" applyAlignment="1">
      <alignment horizontal="right"/>
    </xf>
    <xf numFmtId="0" fontId="17" fillId="32" borderId="22" xfId="0" applyFont="1" applyFill="1" applyBorder="1" applyAlignment="1">
      <alignment horizontal="center" vertical="center" wrapText="1"/>
    </xf>
    <xf numFmtId="0" fontId="17" fillId="32" borderId="23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left" wrapText="1"/>
    </xf>
    <xf numFmtId="0" fontId="4" fillId="32" borderId="0" xfId="0" applyNumberFormat="1" applyFont="1" applyFill="1" applyBorder="1" applyAlignment="1">
      <alignment horizontal="center" wrapText="1"/>
    </xf>
    <xf numFmtId="0" fontId="11" fillId="32" borderId="19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17" fillId="32" borderId="19" xfId="0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left" vertical="center" wrapText="1"/>
    </xf>
    <xf numFmtId="0" fontId="9" fillId="32" borderId="16" xfId="0" applyFont="1" applyFill="1" applyBorder="1" applyAlignment="1">
      <alignment horizontal="left" vertical="center" wrapText="1"/>
    </xf>
    <xf numFmtId="0" fontId="4" fillId="32" borderId="24" xfId="0" applyNumberFormat="1" applyFont="1" applyFill="1" applyBorder="1" applyAlignment="1">
      <alignment horizontal="center" wrapText="1"/>
    </xf>
    <xf numFmtId="0" fontId="4" fillId="32" borderId="0" xfId="0" applyNumberFormat="1" applyFont="1" applyFill="1" applyAlignment="1">
      <alignment horizontal="center" wrapText="1"/>
    </xf>
    <xf numFmtId="0" fontId="17" fillId="32" borderId="25" xfId="0" applyFont="1" applyFill="1" applyBorder="1" applyAlignment="1">
      <alignment horizontal="center" vertical="center" wrapText="1"/>
    </xf>
    <xf numFmtId="0" fontId="17" fillId="32" borderId="26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 wrapText="1"/>
    </xf>
    <xf numFmtId="0" fontId="17" fillId="32" borderId="24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left" vertical="center" wrapText="1"/>
    </xf>
    <xf numFmtId="0" fontId="10" fillId="32" borderId="10" xfId="56" applyFont="1" applyFill="1" applyBorder="1" applyAlignment="1">
      <alignment horizontal="center" vertical="center" wrapText="1"/>
      <protection/>
    </xf>
    <xf numFmtId="0" fontId="10" fillId="32" borderId="21" xfId="56" applyFont="1" applyFill="1" applyBorder="1" applyAlignment="1">
      <alignment horizontal="center" vertical="center" wrapText="1"/>
      <protection/>
    </xf>
    <xf numFmtId="0" fontId="10" fillId="32" borderId="17" xfId="56" applyFont="1" applyFill="1" applyBorder="1" applyAlignment="1">
      <alignment horizontal="center" vertical="center" wrapText="1"/>
      <protection/>
    </xf>
    <xf numFmtId="0" fontId="18" fillId="32" borderId="0" xfId="0" applyFont="1" applyFill="1" applyAlignment="1">
      <alignment horizontal="center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49" fontId="17" fillId="32" borderId="19" xfId="0" applyNumberFormat="1" applyFont="1" applyFill="1" applyBorder="1" applyAlignment="1">
      <alignment horizontal="left" vertical="center" wrapText="1"/>
    </xf>
    <xf numFmtId="49" fontId="17" fillId="32" borderId="20" xfId="0" applyNumberFormat="1" applyFont="1" applyFill="1" applyBorder="1" applyAlignment="1">
      <alignment horizontal="left" vertical="center" wrapText="1"/>
    </xf>
    <xf numFmtId="49" fontId="17" fillId="32" borderId="16" xfId="0" applyNumberFormat="1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приложения МП 18.02.1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zoomScale="80" zoomScaleNormal="80" zoomScaleSheetLayoutView="70" workbookViewId="0" topLeftCell="A1">
      <selection activeCell="W134" sqref="W134"/>
    </sheetView>
  </sheetViews>
  <sheetFormatPr defaultColWidth="9.140625" defaultRowHeight="15"/>
  <cols>
    <col min="1" max="1" width="5.140625" style="1" customWidth="1"/>
    <col min="2" max="2" width="31.421875" style="20" customWidth="1"/>
    <col min="3" max="3" width="27.8515625" style="21" customWidth="1"/>
    <col min="4" max="4" width="31.00390625" style="20" customWidth="1"/>
    <col min="5" max="5" width="8.57421875" style="30" customWidth="1"/>
    <col min="6" max="11" width="11.421875" style="30" customWidth="1"/>
    <col min="12" max="12" width="12.7109375" style="30" customWidth="1"/>
    <col min="13" max="17" width="11.421875" style="30" customWidth="1"/>
    <col min="18" max="18" width="17.00390625" style="30" customWidth="1"/>
    <col min="19" max="19" width="10.28125" style="30" bestFit="1" customWidth="1"/>
    <col min="20" max="20" width="10.8515625" style="30" bestFit="1" customWidth="1"/>
    <col min="21" max="22" width="9.140625" style="22" customWidth="1"/>
    <col min="23" max="16384" width="9.140625" style="2" customWidth="1"/>
  </cols>
  <sheetData>
    <row r="1" spans="1:22" s="36" customFormat="1" ht="39" customHeight="1">
      <c r="A1" s="1"/>
      <c r="B1" s="33"/>
      <c r="C1" s="12"/>
      <c r="D1" s="33"/>
      <c r="E1" s="34"/>
      <c r="F1" s="34"/>
      <c r="G1" s="34"/>
      <c r="H1" s="34"/>
      <c r="I1" s="34"/>
      <c r="J1" s="34"/>
      <c r="K1" s="112" t="s">
        <v>210</v>
      </c>
      <c r="L1" s="112"/>
      <c r="M1" s="112"/>
      <c r="N1" s="112"/>
      <c r="O1" s="112"/>
      <c r="P1" s="112"/>
      <c r="Q1" s="112"/>
      <c r="R1" s="112"/>
      <c r="S1" s="34"/>
      <c r="T1" s="34"/>
      <c r="U1" s="35"/>
      <c r="V1" s="35"/>
    </row>
    <row r="2" spans="1:22" s="36" customFormat="1" ht="58.5" customHeight="1">
      <c r="A2" s="1"/>
      <c r="B2" s="33"/>
      <c r="C2" s="12"/>
      <c r="D2" s="33"/>
      <c r="E2" s="34"/>
      <c r="F2" s="34"/>
      <c r="G2" s="34"/>
      <c r="H2" s="34"/>
      <c r="I2" s="34"/>
      <c r="J2" s="34"/>
      <c r="K2" s="112" t="s">
        <v>72</v>
      </c>
      <c r="L2" s="112"/>
      <c r="M2" s="112"/>
      <c r="N2" s="112"/>
      <c r="O2" s="112"/>
      <c r="P2" s="112"/>
      <c r="Q2" s="112"/>
      <c r="R2" s="112"/>
      <c r="S2" s="34"/>
      <c r="T2" s="34"/>
      <c r="U2" s="35"/>
      <c r="V2" s="35"/>
    </row>
    <row r="3" spans="11:18" ht="15.75" customHeight="1">
      <c r="K3" s="11"/>
      <c r="L3" s="18"/>
      <c r="M3" s="18"/>
      <c r="N3" s="18"/>
      <c r="O3" s="18"/>
      <c r="P3" s="18"/>
      <c r="Q3" s="18"/>
      <c r="R3" s="18"/>
    </row>
    <row r="4" spans="1:18" ht="18.75" customHeight="1">
      <c r="A4" s="148" t="s">
        <v>11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8" ht="18.75" customHeight="1">
      <c r="A5" s="134" t="s">
        <v>46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</row>
    <row r="6" spans="1:18" ht="23.25" customHeight="1">
      <c r="A6" s="153" t="s">
        <v>45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</row>
    <row r="7" spans="1:18" ht="16.5" customHeight="1">
      <c r="A7" s="135" t="s">
        <v>0</v>
      </c>
      <c r="B7" s="135" t="s">
        <v>1</v>
      </c>
      <c r="C7" s="144" t="s">
        <v>2</v>
      </c>
      <c r="D7" s="135" t="s">
        <v>3</v>
      </c>
      <c r="E7" s="125" t="s">
        <v>14</v>
      </c>
      <c r="F7" s="125" t="s">
        <v>33</v>
      </c>
      <c r="G7" s="125" t="s">
        <v>34</v>
      </c>
      <c r="H7" s="145" t="s">
        <v>4</v>
      </c>
      <c r="I7" s="146"/>
      <c r="J7" s="146"/>
      <c r="K7" s="146"/>
      <c r="L7" s="146"/>
      <c r="M7" s="146"/>
      <c r="N7" s="146"/>
      <c r="O7" s="146"/>
      <c r="P7" s="146"/>
      <c r="Q7" s="147"/>
      <c r="R7" s="115" t="s">
        <v>211</v>
      </c>
    </row>
    <row r="8" spans="1:18" ht="14.25" customHeight="1">
      <c r="A8" s="136"/>
      <c r="B8" s="136"/>
      <c r="C8" s="144"/>
      <c r="D8" s="136"/>
      <c r="E8" s="125"/>
      <c r="F8" s="125"/>
      <c r="G8" s="125"/>
      <c r="H8" s="125">
        <v>2016</v>
      </c>
      <c r="I8" s="125"/>
      <c r="J8" s="125">
        <v>2017</v>
      </c>
      <c r="K8" s="125"/>
      <c r="L8" s="125">
        <v>2018</v>
      </c>
      <c r="M8" s="125"/>
      <c r="N8" s="125">
        <v>2019</v>
      </c>
      <c r="O8" s="125"/>
      <c r="P8" s="125">
        <v>2020</v>
      </c>
      <c r="Q8" s="125"/>
      <c r="R8" s="121"/>
    </row>
    <row r="9" spans="1:18" ht="126" customHeight="1">
      <c r="A9" s="137"/>
      <c r="B9" s="137"/>
      <c r="C9" s="144"/>
      <c r="D9" s="137"/>
      <c r="E9" s="125"/>
      <c r="F9" s="125"/>
      <c r="G9" s="125"/>
      <c r="H9" s="42" t="s">
        <v>5</v>
      </c>
      <c r="I9" s="101" t="s">
        <v>12</v>
      </c>
      <c r="J9" s="42" t="s">
        <v>5</v>
      </c>
      <c r="K9" s="101" t="s">
        <v>12</v>
      </c>
      <c r="L9" s="42" t="s">
        <v>5</v>
      </c>
      <c r="M9" s="101" t="s">
        <v>12</v>
      </c>
      <c r="N9" s="42" t="s">
        <v>5</v>
      </c>
      <c r="O9" s="101" t="s">
        <v>12</v>
      </c>
      <c r="P9" s="42" t="s">
        <v>5</v>
      </c>
      <c r="Q9" s="101" t="s">
        <v>12</v>
      </c>
      <c r="R9" s="116"/>
    </row>
    <row r="10" spans="1:22" s="19" customFormat="1" ht="15.7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13</v>
      </c>
      <c r="N10" s="43">
        <v>14</v>
      </c>
      <c r="O10" s="43">
        <v>15</v>
      </c>
      <c r="P10" s="43">
        <v>16</v>
      </c>
      <c r="Q10" s="43">
        <v>17</v>
      </c>
      <c r="R10" s="43">
        <v>18</v>
      </c>
      <c r="S10" s="32"/>
      <c r="T10" s="32"/>
      <c r="U10" s="23"/>
      <c r="V10" s="23"/>
    </row>
    <row r="11" spans="1:18" ht="30" customHeight="1">
      <c r="A11" s="4">
        <v>1</v>
      </c>
      <c r="B11" s="140" t="s">
        <v>68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2"/>
    </row>
    <row r="12" spans="1:20" ht="129" customHeight="1">
      <c r="A12" s="4">
        <v>2</v>
      </c>
      <c r="B12" s="50" t="s">
        <v>74</v>
      </c>
      <c r="C12" s="99" t="s">
        <v>47</v>
      </c>
      <c r="D12" s="49" t="s">
        <v>124</v>
      </c>
      <c r="E12" s="101" t="s">
        <v>25</v>
      </c>
      <c r="F12" s="78">
        <v>50.49</v>
      </c>
      <c r="G12" s="79">
        <v>50.49</v>
      </c>
      <c r="H12" s="101">
        <v>50.49</v>
      </c>
      <c r="I12" s="101">
        <v>50.49</v>
      </c>
      <c r="J12" s="79">
        <v>48.29</v>
      </c>
      <c r="K12" s="79">
        <f>H12</f>
        <v>50.49</v>
      </c>
      <c r="L12" s="79">
        <v>43.84</v>
      </c>
      <c r="M12" s="79">
        <f>J12</f>
        <v>48.29</v>
      </c>
      <c r="N12" s="79">
        <v>43.23</v>
      </c>
      <c r="O12" s="79">
        <f>L12</f>
        <v>43.84</v>
      </c>
      <c r="P12" s="79">
        <f>(355.35-0.06-0.05-0.436-0.39)/822*100</f>
        <v>43.11605839416059</v>
      </c>
      <c r="Q12" s="79">
        <f>N12</f>
        <v>43.23</v>
      </c>
      <c r="R12" s="79">
        <v>43.12</v>
      </c>
      <c r="S12" s="28"/>
      <c r="T12" s="28"/>
    </row>
    <row r="13" spans="1:18" ht="84" customHeight="1">
      <c r="A13" s="135">
        <v>3</v>
      </c>
      <c r="B13" s="138" t="s">
        <v>75</v>
      </c>
      <c r="C13" s="115" t="s">
        <v>64</v>
      </c>
      <c r="D13" s="49" t="s">
        <v>125</v>
      </c>
      <c r="E13" s="101" t="s">
        <v>25</v>
      </c>
      <c r="F13" s="101" t="s">
        <v>36</v>
      </c>
      <c r="G13" s="101" t="s">
        <v>36</v>
      </c>
      <c r="H13" s="101">
        <v>100</v>
      </c>
      <c r="I13" s="101" t="s">
        <v>36</v>
      </c>
      <c r="J13" s="80">
        <v>100</v>
      </c>
      <c r="K13" s="101" t="s">
        <v>36</v>
      </c>
      <c r="L13" s="79">
        <v>11.76</v>
      </c>
      <c r="M13" s="101" t="s">
        <v>36</v>
      </c>
      <c r="N13" s="78">
        <v>0</v>
      </c>
      <c r="O13" s="101" t="s">
        <v>36</v>
      </c>
      <c r="P13" s="101" t="s">
        <v>36</v>
      </c>
      <c r="Q13" s="101" t="s">
        <v>36</v>
      </c>
      <c r="R13" s="80">
        <v>100</v>
      </c>
    </row>
    <row r="14" spans="1:18" ht="199.5" customHeight="1">
      <c r="A14" s="137"/>
      <c r="B14" s="139"/>
      <c r="C14" s="116"/>
      <c r="D14" s="49" t="s">
        <v>126</v>
      </c>
      <c r="E14" s="101" t="s">
        <v>25</v>
      </c>
      <c r="F14" s="101" t="s">
        <v>36</v>
      </c>
      <c r="G14" s="101" t="s">
        <v>36</v>
      </c>
      <c r="H14" s="101">
        <v>25</v>
      </c>
      <c r="I14" s="101" t="s">
        <v>36</v>
      </c>
      <c r="J14" s="80">
        <v>28.98</v>
      </c>
      <c r="K14" s="101" t="s">
        <v>36</v>
      </c>
      <c r="L14" s="79">
        <v>44.19</v>
      </c>
      <c r="M14" s="101" t="s">
        <v>36</v>
      </c>
      <c r="N14" s="101" t="s">
        <v>36</v>
      </c>
      <c r="O14" s="101" t="s">
        <v>36</v>
      </c>
      <c r="P14" s="101" t="s">
        <v>36</v>
      </c>
      <c r="Q14" s="101" t="s">
        <v>36</v>
      </c>
      <c r="R14" s="79">
        <f>L14</f>
        <v>44.19</v>
      </c>
    </row>
    <row r="15" spans="1:19" ht="173.25">
      <c r="A15" s="4">
        <v>4</v>
      </c>
      <c r="B15" s="50" t="s">
        <v>127</v>
      </c>
      <c r="C15" s="101" t="s">
        <v>47</v>
      </c>
      <c r="D15" s="49" t="s">
        <v>128</v>
      </c>
      <c r="E15" s="101" t="s">
        <v>26</v>
      </c>
      <c r="F15" s="101" t="s">
        <v>36</v>
      </c>
      <c r="G15" s="101" t="s">
        <v>36</v>
      </c>
      <c r="H15" s="101" t="s">
        <v>36</v>
      </c>
      <c r="I15" s="101" t="s">
        <v>36</v>
      </c>
      <c r="J15" s="78">
        <v>17.97</v>
      </c>
      <c r="K15" s="101" t="s">
        <v>36</v>
      </c>
      <c r="L15" s="78">
        <v>63.216</v>
      </c>
      <c r="M15" s="101" t="s">
        <v>36</v>
      </c>
      <c r="N15" s="101" t="s">
        <v>36</v>
      </c>
      <c r="O15" s="101" t="s">
        <v>36</v>
      </c>
      <c r="P15" s="101" t="s">
        <v>36</v>
      </c>
      <c r="Q15" s="101" t="s">
        <v>36</v>
      </c>
      <c r="R15" s="97">
        <f>L15+J15</f>
        <v>81.186</v>
      </c>
      <c r="S15" s="31">
        <v>18.02</v>
      </c>
    </row>
    <row r="16" spans="1:18" ht="99.75" customHeight="1">
      <c r="A16" s="94">
        <v>5</v>
      </c>
      <c r="B16" s="108" t="s">
        <v>77</v>
      </c>
      <c r="C16" s="116" t="s">
        <v>209</v>
      </c>
      <c r="D16" s="105" t="s">
        <v>129</v>
      </c>
      <c r="E16" s="100" t="s">
        <v>25</v>
      </c>
      <c r="F16" s="100">
        <f aca="true" t="shared" si="0" ref="F16:R16">100-F12</f>
        <v>49.51</v>
      </c>
      <c r="G16" s="100">
        <f t="shared" si="0"/>
        <v>49.51</v>
      </c>
      <c r="H16" s="100">
        <f>100-H12</f>
        <v>49.51</v>
      </c>
      <c r="I16" s="100">
        <f t="shared" si="0"/>
        <v>49.51</v>
      </c>
      <c r="J16" s="95">
        <f>100-J12</f>
        <v>51.71</v>
      </c>
      <c r="K16" s="95">
        <f>100-K12</f>
        <v>49.51</v>
      </c>
      <c r="L16" s="95">
        <f>100-L12</f>
        <v>56.16</v>
      </c>
      <c r="M16" s="95">
        <f>100-M12</f>
        <v>51.71</v>
      </c>
      <c r="N16" s="79">
        <f>100-N12</f>
        <v>56.77</v>
      </c>
      <c r="O16" s="79">
        <f t="shared" si="0"/>
        <v>56.16</v>
      </c>
      <c r="P16" s="79">
        <f>100-P12</f>
        <v>56.88394160583941</v>
      </c>
      <c r="Q16" s="79">
        <f t="shared" si="0"/>
        <v>56.77</v>
      </c>
      <c r="R16" s="79">
        <f t="shared" si="0"/>
        <v>56.88</v>
      </c>
    </row>
    <row r="17" spans="1:18" ht="120.75" customHeight="1">
      <c r="A17" s="4">
        <v>6</v>
      </c>
      <c r="B17" s="49" t="s">
        <v>78</v>
      </c>
      <c r="C17" s="125"/>
      <c r="D17" s="54" t="s">
        <v>130</v>
      </c>
      <c r="E17" s="101" t="s">
        <v>25</v>
      </c>
      <c r="F17" s="101" t="s">
        <v>36</v>
      </c>
      <c r="G17" s="101">
        <v>53.67</v>
      </c>
      <c r="H17" s="101">
        <v>63.42</v>
      </c>
      <c r="I17" s="101" t="s">
        <v>36</v>
      </c>
      <c r="J17" s="101">
        <v>63.42</v>
      </c>
      <c r="K17" s="101">
        <v>63.42</v>
      </c>
      <c r="L17" s="101">
        <v>63.42</v>
      </c>
      <c r="M17" s="101">
        <v>63.42</v>
      </c>
      <c r="N17" s="101">
        <v>63.42</v>
      </c>
      <c r="O17" s="101">
        <v>63.42</v>
      </c>
      <c r="P17" s="101">
        <v>63.42</v>
      </c>
      <c r="Q17" s="101">
        <v>63.42</v>
      </c>
      <c r="R17" s="101">
        <v>63.42</v>
      </c>
    </row>
    <row r="18" spans="1:18" ht="111" customHeight="1">
      <c r="A18" s="4">
        <v>7</v>
      </c>
      <c r="B18" s="49" t="s">
        <v>79</v>
      </c>
      <c r="C18" s="101" t="s">
        <v>40</v>
      </c>
      <c r="D18" s="54" t="s">
        <v>131</v>
      </c>
      <c r="E18" s="101" t="s">
        <v>25</v>
      </c>
      <c r="F18" s="101">
        <v>15</v>
      </c>
      <c r="G18" s="101">
        <v>15</v>
      </c>
      <c r="H18" s="101">
        <v>15</v>
      </c>
      <c r="I18" s="101" t="s">
        <v>36</v>
      </c>
      <c r="J18" s="101">
        <v>7.5</v>
      </c>
      <c r="K18" s="101" t="s">
        <v>36</v>
      </c>
      <c r="L18" s="101">
        <v>7.5</v>
      </c>
      <c r="M18" s="101" t="s">
        <v>36</v>
      </c>
      <c r="N18" s="101">
        <v>7.5</v>
      </c>
      <c r="O18" s="101" t="s">
        <v>36</v>
      </c>
      <c r="P18" s="101">
        <v>7.5</v>
      </c>
      <c r="Q18" s="101" t="s">
        <v>36</v>
      </c>
      <c r="R18" s="101">
        <f>H18+J18+L18+N18+P18</f>
        <v>45</v>
      </c>
    </row>
    <row r="19" spans="1:18" ht="100.5" customHeight="1">
      <c r="A19" s="4">
        <v>8</v>
      </c>
      <c r="B19" s="50" t="s">
        <v>80</v>
      </c>
      <c r="C19" s="101" t="s">
        <v>66</v>
      </c>
      <c r="D19" s="81" t="s">
        <v>132</v>
      </c>
      <c r="E19" s="101" t="s">
        <v>25</v>
      </c>
      <c r="F19" s="101" t="s">
        <v>36</v>
      </c>
      <c r="G19" s="101" t="s">
        <v>36</v>
      </c>
      <c r="H19" s="101">
        <v>100</v>
      </c>
      <c r="I19" s="42">
        <v>100</v>
      </c>
      <c r="J19" s="101">
        <v>100</v>
      </c>
      <c r="K19" s="42">
        <v>100</v>
      </c>
      <c r="L19" s="101">
        <v>100</v>
      </c>
      <c r="M19" s="42">
        <v>100</v>
      </c>
      <c r="N19" s="42">
        <v>100</v>
      </c>
      <c r="O19" s="42">
        <v>100</v>
      </c>
      <c r="P19" s="42">
        <v>100</v>
      </c>
      <c r="Q19" s="42">
        <v>100</v>
      </c>
      <c r="R19" s="42">
        <v>100</v>
      </c>
    </row>
    <row r="20" spans="1:22" s="5" customFormat="1" ht="84" customHeight="1">
      <c r="A20" s="115">
        <v>9</v>
      </c>
      <c r="B20" s="118" t="s">
        <v>133</v>
      </c>
      <c r="C20" s="115" t="s">
        <v>40</v>
      </c>
      <c r="D20" s="54" t="s">
        <v>134</v>
      </c>
      <c r="E20" s="101" t="str">
        <f aca="true" t="shared" si="1" ref="E20:O20">E118</f>
        <v>%</v>
      </c>
      <c r="F20" s="101" t="str">
        <f t="shared" si="1"/>
        <v>х</v>
      </c>
      <c r="G20" s="101" t="str">
        <f t="shared" si="1"/>
        <v>х</v>
      </c>
      <c r="H20" s="101" t="str">
        <f t="shared" si="1"/>
        <v>х</v>
      </c>
      <c r="I20" s="101" t="str">
        <f t="shared" si="1"/>
        <v>х</v>
      </c>
      <c r="J20" s="101">
        <f t="shared" si="1"/>
        <v>100</v>
      </c>
      <c r="K20" s="101">
        <f t="shared" si="1"/>
        <v>100</v>
      </c>
      <c r="L20" s="101">
        <f t="shared" si="1"/>
        <v>100</v>
      </c>
      <c r="M20" s="101">
        <f t="shared" si="1"/>
        <v>100</v>
      </c>
      <c r="N20" s="101">
        <f t="shared" si="1"/>
        <v>100</v>
      </c>
      <c r="O20" s="101">
        <f t="shared" si="1"/>
        <v>100</v>
      </c>
      <c r="P20" s="101">
        <v>100</v>
      </c>
      <c r="Q20" s="101">
        <v>100</v>
      </c>
      <c r="R20" s="101">
        <f>R118</f>
        <v>100</v>
      </c>
      <c r="S20" s="30"/>
      <c r="T20" s="30"/>
      <c r="U20" s="22"/>
      <c r="V20" s="22"/>
    </row>
    <row r="21" spans="1:22" s="5" customFormat="1" ht="49.5" customHeight="1">
      <c r="A21" s="116"/>
      <c r="B21" s="120"/>
      <c r="C21" s="116"/>
      <c r="D21" s="54" t="s">
        <v>135</v>
      </c>
      <c r="E21" s="101" t="str">
        <f>E124</f>
        <v>%</v>
      </c>
      <c r="F21" s="101">
        <f aca="true" t="shared" si="2" ref="F21:R21">F124</f>
        <v>5.88</v>
      </c>
      <c r="G21" s="101">
        <f t="shared" si="2"/>
        <v>23.52</v>
      </c>
      <c r="H21" s="101">
        <f t="shared" si="2"/>
        <v>45.05</v>
      </c>
      <c r="I21" s="101">
        <f t="shared" si="2"/>
        <v>45.05</v>
      </c>
      <c r="J21" s="101" t="str">
        <f t="shared" si="2"/>
        <v>х</v>
      </c>
      <c r="K21" s="101" t="str">
        <f t="shared" si="2"/>
        <v>х</v>
      </c>
      <c r="L21" s="101" t="str">
        <f t="shared" si="2"/>
        <v>х</v>
      </c>
      <c r="M21" s="101" t="str">
        <f t="shared" si="2"/>
        <v>х</v>
      </c>
      <c r="N21" s="101" t="str">
        <f t="shared" si="2"/>
        <v>х</v>
      </c>
      <c r="O21" s="101" t="str">
        <f t="shared" si="2"/>
        <v>х</v>
      </c>
      <c r="P21" s="101" t="str">
        <f t="shared" si="2"/>
        <v>х</v>
      </c>
      <c r="Q21" s="101" t="str">
        <f t="shared" si="2"/>
        <v>х</v>
      </c>
      <c r="R21" s="101">
        <f t="shared" si="2"/>
        <v>45.05</v>
      </c>
      <c r="S21" s="30"/>
      <c r="T21" s="30"/>
      <c r="U21" s="22"/>
      <c r="V21" s="22"/>
    </row>
    <row r="22" spans="1:18" ht="30" customHeight="1">
      <c r="A22" s="4">
        <v>10</v>
      </c>
      <c r="B22" s="143" t="s">
        <v>24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</row>
    <row r="23" spans="1:18" ht="99.75" customHeight="1">
      <c r="A23" s="4">
        <v>11</v>
      </c>
      <c r="B23" s="49" t="s">
        <v>136</v>
      </c>
      <c r="C23" s="99" t="s">
        <v>47</v>
      </c>
      <c r="D23" s="54" t="s">
        <v>129</v>
      </c>
      <c r="E23" s="101" t="s">
        <v>25</v>
      </c>
      <c r="F23" s="101">
        <f>F16</f>
        <v>49.51</v>
      </c>
      <c r="G23" s="79">
        <f>G16</f>
        <v>49.51</v>
      </c>
      <c r="H23" s="79">
        <f>H16</f>
        <v>49.51</v>
      </c>
      <c r="I23" s="79">
        <f aca="true" t="shared" si="3" ref="I23:R23">I16</f>
        <v>49.51</v>
      </c>
      <c r="J23" s="79">
        <f>J16</f>
        <v>51.71</v>
      </c>
      <c r="K23" s="79">
        <f t="shared" si="3"/>
        <v>49.51</v>
      </c>
      <c r="L23" s="79">
        <f>L16</f>
        <v>56.16</v>
      </c>
      <c r="M23" s="79">
        <f t="shared" si="3"/>
        <v>51.71</v>
      </c>
      <c r="N23" s="79">
        <f t="shared" si="3"/>
        <v>56.77</v>
      </c>
      <c r="O23" s="79">
        <f t="shared" si="3"/>
        <v>56.16</v>
      </c>
      <c r="P23" s="79">
        <f>P16</f>
        <v>56.88394160583941</v>
      </c>
      <c r="Q23" s="79">
        <f t="shared" si="3"/>
        <v>56.77</v>
      </c>
      <c r="R23" s="79">
        <f t="shared" si="3"/>
        <v>56.88</v>
      </c>
    </row>
    <row r="24" spans="1:18" ht="99.75" customHeight="1">
      <c r="A24" s="43">
        <v>12</v>
      </c>
      <c r="B24" s="49" t="s">
        <v>137</v>
      </c>
      <c r="C24" s="99" t="s">
        <v>47</v>
      </c>
      <c r="D24" s="49" t="s">
        <v>138</v>
      </c>
      <c r="E24" s="101" t="s">
        <v>15</v>
      </c>
      <c r="F24" s="48">
        <v>49052</v>
      </c>
      <c r="G24" s="48">
        <v>65262.74</v>
      </c>
      <c r="H24" s="48">
        <f>63039.17-1.99*6</f>
        <v>63027.229999999996</v>
      </c>
      <c r="I24" s="48">
        <v>4202.46</v>
      </c>
      <c r="J24" s="48">
        <f>J25*6+J44*6+J54*6+J55*6+J56*6+J57*6+J77</f>
        <v>178441.3738741996</v>
      </c>
      <c r="K24" s="48">
        <f>K77</f>
        <v>80000</v>
      </c>
      <c r="L24" s="48">
        <f>L58*6+L59*6+L60*6+L61*6+L62*6+L63*6+L64*6+L65*6+L66*6+L67*6+L68*6+L77</f>
        <v>89667.606</v>
      </c>
      <c r="M24" s="48">
        <f>M77</f>
        <v>45000</v>
      </c>
      <c r="N24" s="48">
        <f>N69*6+N77</f>
        <v>116009.95178247402</v>
      </c>
      <c r="O24" s="48">
        <f>O77</f>
        <v>80000</v>
      </c>
      <c r="P24" s="48">
        <f>P31*12+P33*12+P48*6+P50*6+P77+P29*12+P36*12</f>
        <v>122436.956</v>
      </c>
      <c r="Q24" s="48">
        <f>Q77</f>
        <v>80000</v>
      </c>
      <c r="R24" s="48">
        <f>H24+J24+L24+N24+P24</f>
        <v>569583.1176566735</v>
      </c>
    </row>
    <row r="25" spans="1:18" ht="99.75" customHeight="1">
      <c r="A25" s="102">
        <v>13</v>
      </c>
      <c r="B25" s="54" t="s">
        <v>84</v>
      </c>
      <c r="C25" s="99" t="s">
        <v>47</v>
      </c>
      <c r="D25" s="104" t="s">
        <v>139</v>
      </c>
      <c r="E25" s="101" t="s">
        <v>28</v>
      </c>
      <c r="F25" s="101" t="s">
        <v>36</v>
      </c>
      <c r="G25" s="101" t="s">
        <v>36</v>
      </c>
      <c r="H25" s="48" t="s">
        <v>13</v>
      </c>
      <c r="I25" s="101" t="s">
        <v>36</v>
      </c>
      <c r="J25" s="101">
        <v>730</v>
      </c>
      <c r="K25" s="101" t="s">
        <v>36</v>
      </c>
      <c r="L25" s="101" t="s">
        <v>36</v>
      </c>
      <c r="M25" s="101" t="s">
        <v>36</v>
      </c>
      <c r="N25" s="101" t="s">
        <v>36</v>
      </c>
      <c r="O25" s="101" t="s">
        <v>36</v>
      </c>
      <c r="P25" s="101" t="s">
        <v>36</v>
      </c>
      <c r="Q25" s="101" t="s">
        <v>36</v>
      </c>
      <c r="R25" s="82">
        <f>J25</f>
        <v>730</v>
      </c>
    </row>
    <row r="26" spans="1:18" ht="48" customHeight="1">
      <c r="A26" s="113">
        <v>14</v>
      </c>
      <c r="B26" s="118" t="s">
        <v>85</v>
      </c>
      <c r="C26" s="115" t="s">
        <v>47</v>
      </c>
      <c r="D26" s="98" t="s">
        <v>140</v>
      </c>
      <c r="E26" s="101" t="s">
        <v>16</v>
      </c>
      <c r="F26" s="101" t="s">
        <v>36</v>
      </c>
      <c r="G26" s="101" t="s">
        <v>36</v>
      </c>
      <c r="H26" s="101">
        <v>1</v>
      </c>
      <c r="I26" s="101" t="s">
        <v>36</v>
      </c>
      <c r="J26" s="101" t="s">
        <v>36</v>
      </c>
      <c r="K26" s="101" t="s">
        <v>36</v>
      </c>
      <c r="L26" s="101" t="s">
        <v>36</v>
      </c>
      <c r="M26" s="101" t="s">
        <v>36</v>
      </c>
      <c r="N26" s="101" t="s">
        <v>36</v>
      </c>
      <c r="O26" s="101" t="s">
        <v>36</v>
      </c>
      <c r="P26" s="101" t="s">
        <v>36</v>
      </c>
      <c r="Q26" s="101" t="s">
        <v>36</v>
      </c>
      <c r="R26" s="83">
        <v>1</v>
      </c>
    </row>
    <row r="27" spans="1:18" ht="61.5" customHeight="1">
      <c r="A27" s="114"/>
      <c r="B27" s="120"/>
      <c r="C27" s="116"/>
      <c r="D27" s="98" t="s">
        <v>141</v>
      </c>
      <c r="E27" s="101" t="s">
        <v>16</v>
      </c>
      <c r="F27" s="101" t="s">
        <v>36</v>
      </c>
      <c r="G27" s="101" t="s">
        <v>36</v>
      </c>
      <c r="H27" s="101" t="s">
        <v>36</v>
      </c>
      <c r="I27" s="101" t="s">
        <v>36</v>
      </c>
      <c r="J27" s="101" t="s">
        <v>36</v>
      </c>
      <c r="K27" s="101" t="s">
        <v>36</v>
      </c>
      <c r="L27" s="101">
        <v>2</v>
      </c>
      <c r="M27" s="101" t="s">
        <v>36</v>
      </c>
      <c r="N27" s="101" t="s">
        <v>36</v>
      </c>
      <c r="O27" s="101" t="s">
        <v>36</v>
      </c>
      <c r="P27" s="101" t="s">
        <v>36</v>
      </c>
      <c r="Q27" s="101" t="s">
        <v>36</v>
      </c>
      <c r="R27" s="83">
        <f>L27</f>
        <v>2</v>
      </c>
    </row>
    <row r="28" spans="1:18" ht="36.75" customHeight="1">
      <c r="A28" s="113">
        <v>15</v>
      </c>
      <c r="B28" s="118" t="s">
        <v>142</v>
      </c>
      <c r="C28" s="115" t="s">
        <v>47</v>
      </c>
      <c r="D28" s="98" t="s">
        <v>140</v>
      </c>
      <c r="E28" s="101" t="s">
        <v>16</v>
      </c>
      <c r="F28" s="101" t="s">
        <v>36</v>
      </c>
      <c r="G28" s="101" t="s">
        <v>36</v>
      </c>
      <c r="H28" s="101" t="s">
        <v>36</v>
      </c>
      <c r="I28" s="101" t="s">
        <v>36</v>
      </c>
      <c r="J28" s="83" t="s">
        <v>13</v>
      </c>
      <c r="K28" s="101" t="s">
        <v>36</v>
      </c>
      <c r="L28" s="101" t="s">
        <v>36</v>
      </c>
      <c r="M28" s="101" t="s">
        <v>36</v>
      </c>
      <c r="N28" s="101" t="s">
        <v>36</v>
      </c>
      <c r="O28" s="101" t="s">
        <v>36</v>
      </c>
      <c r="P28" s="101">
        <v>1</v>
      </c>
      <c r="Q28" s="101" t="s">
        <v>36</v>
      </c>
      <c r="R28" s="83">
        <v>1</v>
      </c>
    </row>
    <row r="29" spans="1:18" ht="47.25" customHeight="1">
      <c r="A29" s="114"/>
      <c r="B29" s="120"/>
      <c r="C29" s="116"/>
      <c r="D29" s="98" t="s">
        <v>143</v>
      </c>
      <c r="E29" s="101" t="s">
        <v>28</v>
      </c>
      <c r="F29" s="101" t="s">
        <v>36</v>
      </c>
      <c r="G29" s="101" t="s">
        <v>36</v>
      </c>
      <c r="H29" s="101" t="s">
        <v>36</v>
      </c>
      <c r="I29" s="101" t="s">
        <v>36</v>
      </c>
      <c r="J29" s="83" t="s">
        <v>13</v>
      </c>
      <c r="K29" s="101" t="s">
        <v>36</v>
      </c>
      <c r="L29" s="101" t="s">
        <v>36</v>
      </c>
      <c r="M29" s="101" t="s">
        <v>36</v>
      </c>
      <c r="N29" s="101" t="s">
        <v>36</v>
      </c>
      <c r="O29" s="101" t="s">
        <v>36</v>
      </c>
      <c r="P29" s="101">
        <v>230</v>
      </c>
      <c r="Q29" s="101" t="s">
        <v>36</v>
      </c>
      <c r="R29" s="83">
        <f>P29</f>
        <v>230</v>
      </c>
    </row>
    <row r="30" spans="1:18" ht="36.75" customHeight="1">
      <c r="A30" s="113">
        <v>16</v>
      </c>
      <c r="B30" s="118" t="s">
        <v>144</v>
      </c>
      <c r="C30" s="115" t="s">
        <v>47</v>
      </c>
      <c r="D30" s="98" t="s">
        <v>140</v>
      </c>
      <c r="E30" s="101" t="s">
        <v>16</v>
      </c>
      <c r="F30" s="101" t="s">
        <v>36</v>
      </c>
      <c r="G30" s="101" t="s">
        <v>36</v>
      </c>
      <c r="H30" s="101" t="s">
        <v>36</v>
      </c>
      <c r="I30" s="101" t="s">
        <v>36</v>
      </c>
      <c r="J30" s="83" t="s">
        <v>13</v>
      </c>
      <c r="K30" s="101" t="s">
        <v>36</v>
      </c>
      <c r="L30" s="101" t="s">
        <v>36</v>
      </c>
      <c r="M30" s="101" t="s">
        <v>36</v>
      </c>
      <c r="N30" s="101" t="s">
        <v>36</v>
      </c>
      <c r="O30" s="101" t="s">
        <v>36</v>
      </c>
      <c r="P30" s="101">
        <v>1</v>
      </c>
      <c r="Q30" s="101" t="s">
        <v>36</v>
      </c>
      <c r="R30" s="83">
        <f>P30</f>
        <v>1</v>
      </c>
    </row>
    <row r="31" spans="1:18" ht="47.25" customHeight="1">
      <c r="A31" s="114"/>
      <c r="B31" s="120"/>
      <c r="C31" s="116"/>
      <c r="D31" s="98" t="s">
        <v>143</v>
      </c>
      <c r="E31" s="101" t="s">
        <v>28</v>
      </c>
      <c r="F31" s="101" t="s">
        <v>36</v>
      </c>
      <c r="G31" s="101" t="s">
        <v>36</v>
      </c>
      <c r="H31" s="48" t="s">
        <v>13</v>
      </c>
      <c r="I31" s="101" t="s">
        <v>36</v>
      </c>
      <c r="J31" s="101" t="s">
        <v>36</v>
      </c>
      <c r="K31" s="101" t="s">
        <v>36</v>
      </c>
      <c r="L31" s="48" t="s">
        <v>13</v>
      </c>
      <c r="M31" s="101" t="s">
        <v>36</v>
      </c>
      <c r="N31" s="101" t="s">
        <v>36</v>
      </c>
      <c r="O31" s="101" t="s">
        <v>36</v>
      </c>
      <c r="P31" s="48">
        <v>60</v>
      </c>
      <c r="Q31" s="101" t="s">
        <v>36</v>
      </c>
      <c r="R31" s="58">
        <f>P31</f>
        <v>60</v>
      </c>
    </row>
    <row r="32" spans="1:18" ht="36.75" customHeight="1">
      <c r="A32" s="113">
        <v>17</v>
      </c>
      <c r="B32" s="118" t="s">
        <v>145</v>
      </c>
      <c r="C32" s="115" t="s">
        <v>47</v>
      </c>
      <c r="D32" s="98" t="s">
        <v>140</v>
      </c>
      <c r="E32" s="101" t="s">
        <v>16</v>
      </c>
      <c r="F32" s="101" t="s">
        <v>36</v>
      </c>
      <c r="G32" s="101" t="s">
        <v>36</v>
      </c>
      <c r="H32" s="101" t="s">
        <v>36</v>
      </c>
      <c r="I32" s="101" t="s">
        <v>36</v>
      </c>
      <c r="J32" s="83" t="s">
        <v>13</v>
      </c>
      <c r="K32" s="101" t="s">
        <v>36</v>
      </c>
      <c r="L32" s="48" t="s">
        <v>13</v>
      </c>
      <c r="M32" s="101" t="s">
        <v>36</v>
      </c>
      <c r="N32" s="101" t="s">
        <v>36</v>
      </c>
      <c r="O32" s="101" t="s">
        <v>36</v>
      </c>
      <c r="P32" s="101">
        <v>1</v>
      </c>
      <c r="Q32" s="101" t="s">
        <v>36</v>
      </c>
      <c r="R32" s="83">
        <v>1</v>
      </c>
    </row>
    <row r="33" spans="1:18" ht="47.25" customHeight="1">
      <c r="A33" s="114"/>
      <c r="B33" s="120"/>
      <c r="C33" s="116"/>
      <c r="D33" s="98" t="s">
        <v>143</v>
      </c>
      <c r="E33" s="101" t="s">
        <v>28</v>
      </c>
      <c r="F33" s="101" t="s">
        <v>36</v>
      </c>
      <c r="G33" s="101" t="s">
        <v>36</v>
      </c>
      <c r="H33" s="48" t="s">
        <v>13</v>
      </c>
      <c r="I33" s="101" t="s">
        <v>36</v>
      </c>
      <c r="J33" s="101" t="s">
        <v>36</v>
      </c>
      <c r="K33" s="101" t="s">
        <v>36</v>
      </c>
      <c r="L33" s="48" t="s">
        <v>13</v>
      </c>
      <c r="M33" s="101" t="s">
        <v>36</v>
      </c>
      <c r="N33" s="101" t="s">
        <v>36</v>
      </c>
      <c r="O33" s="101" t="s">
        <v>36</v>
      </c>
      <c r="P33" s="48">
        <v>50</v>
      </c>
      <c r="Q33" s="101" t="s">
        <v>36</v>
      </c>
      <c r="R33" s="58">
        <f>P33</f>
        <v>50</v>
      </c>
    </row>
    <row r="34" spans="1:18" ht="99.75" customHeight="1">
      <c r="A34" s="102">
        <v>18</v>
      </c>
      <c r="B34" s="49" t="s">
        <v>146</v>
      </c>
      <c r="C34" s="99" t="s">
        <v>47</v>
      </c>
      <c r="D34" s="98" t="s">
        <v>140</v>
      </c>
      <c r="E34" s="101" t="s">
        <v>16</v>
      </c>
      <c r="F34" s="101" t="s">
        <v>36</v>
      </c>
      <c r="G34" s="101" t="s">
        <v>36</v>
      </c>
      <c r="H34" s="101" t="s">
        <v>36</v>
      </c>
      <c r="I34" s="101" t="s">
        <v>36</v>
      </c>
      <c r="J34" s="83" t="s">
        <v>13</v>
      </c>
      <c r="K34" s="101" t="s">
        <v>36</v>
      </c>
      <c r="L34" s="101" t="s">
        <v>36</v>
      </c>
      <c r="M34" s="101" t="s">
        <v>36</v>
      </c>
      <c r="N34" s="101" t="s">
        <v>36</v>
      </c>
      <c r="O34" s="101" t="s">
        <v>36</v>
      </c>
      <c r="P34" s="101">
        <v>1</v>
      </c>
      <c r="Q34" s="101" t="s">
        <v>36</v>
      </c>
      <c r="R34" s="83">
        <v>1</v>
      </c>
    </row>
    <row r="35" spans="1:18" ht="36.75" customHeight="1">
      <c r="A35" s="113">
        <v>19</v>
      </c>
      <c r="B35" s="151" t="s">
        <v>255</v>
      </c>
      <c r="C35" s="115" t="s">
        <v>47</v>
      </c>
      <c r="D35" s="98" t="s">
        <v>140</v>
      </c>
      <c r="E35" s="101" t="s">
        <v>16</v>
      </c>
      <c r="F35" s="101" t="s">
        <v>36</v>
      </c>
      <c r="G35" s="101" t="s">
        <v>36</v>
      </c>
      <c r="H35" s="101" t="s">
        <v>36</v>
      </c>
      <c r="I35" s="101" t="s">
        <v>36</v>
      </c>
      <c r="J35" s="83" t="s">
        <v>13</v>
      </c>
      <c r="K35" s="101" t="s">
        <v>36</v>
      </c>
      <c r="L35" s="101">
        <v>1</v>
      </c>
      <c r="M35" s="101" t="s">
        <v>36</v>
      </c>
      <c r="N35" s="101" t="s">
        <v>13</v>
      </c>
      <c r="O35" s="101" t="s">
        <v>36</v>
      </c>
      <c r="P35" s="101" t="s">
        <v>36</v>
      </c>
      <c r="Q35" s="101" t="s">
        <v>36</v>
      </c>
      <c r="R35" s="83">
        <v>1</v>
      </c>
    </row>
    <row r="36" spans="1:18" ht="47.25" customHeight="1">
      <c r="A36" s="114"/>
      <c r="B36" s="152"/>
      <c r="C36" s="116"/>
      <c r="D36" s="98" t="s">
        <v>143</v>
      </c>
      <c r="E36" s="101" t="s">
        <v>28</v>
      </c>
      <c r="F36" s="101"/>
      <c r="G36" s="101" t="s">
        <v>36</v>
      </c>
      <c r="H36" s="101" t="s">
        <v>36</v>
      </c>
      <c r="I36" s="101" t="s">
        <v>36</v>
      </c>
      <c r="J36" s="83" t="s">
        <v>13</v>
      </c>
      <c r="K36" s="101" t="s">
        <v>36</v>
      </c>
      <c r="L36" s="101" t="s">
        <v>36</v>
      </c>
      <c r="M36" s="101" t="s">
        <v>36</v>
      </c>
      <c r="N36" s="101" t="s">
        <v>36</v>
      </c>
      <c r="O36" s="101" t="s">
        <v>36</v>
      </c>
      <c r="P36" s="101">
        <v>196</v>
      </c>
      <c r="Q36" s="101" t="s">
        <v>36</v>
      </c>
      <c r="R36" s="83">
        <f>P36</f>
        <v>196</v>
      </c>
    </row>
    <row r="37" spans="1:18" ht="99.75" customHeight="1">
      <c r="A37" s="43">
        <v>20</v>
      </c>
      <c r="B37" s="54" t="s">
        <v>147</v>
      </c>
      <c r="C37" s="99" t="s">
        <v>47</v>
      </c>
      <c r="D37" s="54" t="s">
        <v>148</v>
      </c>
      <c r="E37" s="101" t="s">
        <v>25</v>
      </c>
      <c r="F37" s="101" t="s">
        <v>36</v>
      </c>
      <c r="G37" s="101">
        <v>100</v>
      </c>
      <c r="H37" s="101">
        <v>100</v>
      </c>
      <c r="I37" s="101" t="s">
        <v>36</v>
      </c>
      <c r="J37" s="101" t="s">
        <v>36</v>
      </c>
      <c r="K37" s="101" t="s">
        <v>36</v>
      </c>
      <c r="L37" s="101" t="s">
        <v>36</v>
      </c>
      <c r="M37" s="101" t="s">
        <v>36</v>
      </c>
      <c r="N37" s="101" t="s">
        <v>36</v>
      </c>
      <c r="O37" s="101" t="s">
        <v>36</v>
      </c>
      <c r="P37" s="101" t="s">
        <v>36</v>
      </c>
      <c r="Q37" s="101" t="s">
        <v>36</v>
      </c>
      <c r="R37" s="101">
        <v>100</v>
      </c>
    </row>
    <row r="38" spans="1:18" ht="36.75" customHeight="1">
      <c r="A38" s="113">
        <v>21</v>
      </c>
      <c r="B38" s="118" t="s">
        <v>91</v>
      </c>
      <c r="C38" s="115" t="s">
        <v>47</v>
      </c>
      <c r="D38" s="98" t="s">
        <v>140</v>
      </c>
      <c r="E38" s="101" t="s">
        <v>16</v>
      </c>
      <c r="F38" s="101" t="s">
        <v>36</v>
      </c>
      <c r="G38" s="101" t="s">
        <v>36</v>
      </c>
      <c r="H38" s="101">
        <v>1</v>
      </c>
      <c r="I38" s="101" t="s">
        <v>36</v>
      </c>
      <c r="J38" s="101" t="s">
        <v>36</v>
      </c>
      <c r="K38" s="101" t="s">
        <v>36</v>
      </c>
      <c r="L38" s="101" t="s">
        <v>36</v>
      </c>
      <c r="M38" s="101" t="s">
        <v>36</v>
      </c>
      <c r="N38" s="101" t="s">
        <v>36</v>
      </c>
      <c r="O38" s="101" t="s">
        <v>36</v>
      </c>
      <c r="P38" s="101" t="s">
        <v>36</v>
      </c>
      <c r="Q38" s="101" t="s">
        <v>36</v>
      </c>
      <c r="R38" s="101">
        <v>1</v>
      </c>
    </row>
    <row r="39" spans="1:18" ht="92.25" customHeight="1">
      <c r="A39" s="114"/>
      <c r="B39" s="120"/>
      <c r="C39" s="116"/>
      <c r="D39" s="81" t="s">
        <v>149</v>
      </c>
      <c r="E39" s="100" t="s">
        <v>26</v>
      </c>
      <c r="F39" s="101" t="s">
        <v>36</v>
      </c>
      <c r="G39" s="101" t="s">
        <v>36</v>
      </c>
      <c r="H39" s="100">
        <v>1.475</v>
      </c>
      <c r="I39" s="101" t="s">
        <v>36</v>
      </c>
      <c r="J39" s="101" t="s">
        <v>36</v>
      </c>
      <c r="K39" s="101" t="s">
        <v>36</v>
      </c>
      <c r="L39" s="101" t="s">
        <v>36</v>
      </c>
      <c r="M39" s="101" t="s">
        <v>36</v>
      </c>
      <c r="N39" s="101" t="s">
        <v>36</v>
      </c>
      <c r="O39" s="101" t="s">
        <v>36</v>
      </c>
      <c r="P39" s="101" t="s">
        <v>36</v>
      </c>
      <c r="Q39" s="101" t="s">
        <v>36</v>
      </c>
      <c r="R39" s="42">
        <f>H39</f>
        <v>1.475</v>
      </c>
    </row>
    <row r="40" spans="1:18" ht="36.75" customHeight="1">
      <c r="A40" s="113">
        <v>22</v>
      </c>
      <c r="B40" s="118" t="s">
        <v>150</v>
      </c>
      <c r="C40" s="115" t="s">
        <v>47</v>
      </c>
      <c r="D40" s="98" t="s">
        <v>140</v>
      </c>
      <c r="E40" s="101" t="s">
        <v>16</v>
      </c>
      <c r="F40" s="101" t="s">
        <v>36</v>
      </c>
      <c r="G40" s="101" t="s">
        <v>36</v>
      </c>
      <c r="H40" s="101">
        <v>1</v>
      </c>
      <c r="I40" s="101" t="s">
        <v>36</v>
      </c>
      <c r="J40" s="101" t="s">
        <v>36</v>
      </c>
      <c r="K40" s="101" t="s">
        <v>36</v>
      </c>
      <c r="L40" s="101" t="s">
        <v>36</v>
      </c>
      <c r="M40" s="101" t="s">
        <v>36</v>
      </c>
      <c r="N40" s="101" t="s">
        <v>36</v>
      </c>
      <c r="O40" s="101" t="s">
        <v>36</v>
      </c>
      <c r="P40" s="101" t="s">
        <v>36</v>
      </c>
      <c r="Q40" s="101" t="s">
        <v>36</v>
      </c>
      <c r="R40" s="42">
        <v>1</v>
      </c>
    </row>
    <row r="41" spans="1:18" ht="92.25" customHeight="1">
      <c r="A41" s="114"/>
      <c r="B41" s="120"/>
      <c r="C41" s="116"/>
      <c r="D41" s="81" t="s">
        <v>151</v>
      </c>
      <c r="E41" s="101" t="s">
        <v>26</v>
      </c>
      <c r="F41" s="101" t="s">
        <v>36</v>
      </c>
      <c r="G41" s="101" t="s">
        <v>36</v>
      </c>
      <c r="H41" s="101" t="s">
        <v>36</v>
      </c>
      <c r="I41" s="101" t="s">
        <v>36</v>
      </c>
      <c r="J41" s="101" t="s">
        <v>36</v>
      </c>
      <c r="K41" s="101" t="s">
        <v>36</v>
      </c>
      <c r="L41" s="101" t="s">
        <v>36</v>
      </c>
      <c r="M41" s="101" t="s">
        <v>36</v>
      </c>
      <c r="N41" s="101" t="s">
        <v>36</v>
      </c>
      <c r="O41" s="101" t="s">
        <v>36</v>
      </c>
      <c r="P41" s="101" t="s">
        <v>36</v>
      </c>
      <c r="Q41" s="101" t="s">
        <v>36</v>
      </c>
      <c r="R41" s="42" t="str">
        <f>L41</f>
        <v>x</v>
      </c>
    </row>
    <row r="42" spans="1:18" ht="99.75" customHeight="1">
      <c r="A42" s="43">
        <v>23</v>
      </c>
      <c r="B42" s="49" t="s">
        <v>152</v>
      </c>
      <c r="C42" s="99" t="s">
        <v>47</v>
      </c>
      <c r="D42" s="84" t="s">
        <v>153</v>
      </c>
      <c r="E42" s="101" t="s">
        <v>26</v>
      </c>
      <c r="F42" s="101" t="s">
        <v>36</v>
      </c>
      <c r="G42" s="101" t="s">
        <v>36</v>
      </c>
      <c r="H42" s="101">
        <v>0.12</v>
      </c>
      <c r="I42" s="101" t="s">
        <v>36</v>
      </c>
      <c r="J42" s="101" t="s">
        <v>36</v>
      </c>
      <c r="K42" s="101" t="s">
        <v>36</v>
      </c>
      <c r="L42" s="101" t="s">
        <v>36</v>
      </c>
      <c r="M42" s="101" t="s">
        <v>36</v>
      </c>
      <c r="N42" s="101" t="s">
        <v>36</v>
      </c>
      <c r="O42" s="101" t="s">
        <v>36</v>
      </c>
      <c r="P42" s="101" t="s">
        <v>36</v>
      </c>
      <c r="Q42" s="101" t="s">
        <v>36</v>
      </c>
      <c r="R42" s="42">
        <f>H42</f>
        <v>0.12</v>
      </c>
    </row>
    <row r="43" spans="1:18" ht="36.75" customHeight="1">
      <c r="A43" s="113">
        <v>24</v>
      </c>
      <c r="B43" s="118" t="s">
        <v>94</v>
      </c>
      <c r="C43" s="115" t="s">
        <v>47</v>
      </c>
      <c r="D43" s="98" t="s">
        <v>140</v>
      </c>
      <c r="E43" s="101" t="s">
        <v>16</v>
      </c>
      <c r="F43" s="101" t="s">
        <v>36</v>
      </c>
      <c r="G43" s="101" t="s">
        <v>36</v>
      </c>
      <c r="H43" s="101">
        <v>1</v>
      </c>
      <c r="I43" s="101" t="s">
        <v>36</v>
      </c>
      <c r="J43" s="101" t="s">
        <v>36</v>
      </c>
      <c r="K43" s="101" t="s">
        <v>36</v>
      </c>
      <c r="L43" s="101" t="s">
        <v>36</v>
      </c>
      <c r="M43" s="101" t="s">
        <v>36</v>
      </c>
      <c r="N43" s="101" t="s">
        <v>36</v>
      </c>
      <c r="O43" s="101" t="s">
        <v>36</v>
      </c>
      <c r="P43" s="101" t="s">
        <v>36</v>
      </c>
      <c r="Q43" s="101" t="s">
        <v>36</v>
      </c>
      <c r="R43" s="42">
        <v>1</v>
      </c>
    </row>
    <row r="44" spans="1:18" ht="92.25" customHeight="1">
      <c r="A44" s="114"/>
      <c r="B44" s="120"/>
      <c r="C44" s="116"/>
      <c r="D44" s="81" t="s">
        <v>151</v>
      </c>
      <c r="E44" s="101" t="s">
        <v>26</v>
      </c>
      <c r="F44" s="101" t="s">
        <v>36</v>
      </c>
      <c r="G44" s="101" t="s">
        <v>36</v>
      </c>
      <c r="H44" s="101" t="s">
        <v>36</v>
      </c>
      <c r="I44" s="101" t="s">
        <v>36</v>
      </c>
      <c r="J44" s="101">
        <v>0.26</v>
      </c>
      <c r="K44" s="101" t="s">
        <v>36</v>
      </c>
      <c r="L44" s="101" t="s">
        <v>36</v>
      </c>
      <c r="M44" s="101" t="s">
        <v>36</v>
      </c>
      <c r="N44" s="101" t="s">
        <v>36</v>
      </c>
      <c r="O44" s="101" t="s">
        <v>36</v>
      </c>
      <c r="P44" s="101" t="s">
        <v>36</v>
      </c>
      <c r="Q44" s="101" t="s">
        <v>36</v>
      </c>
      <c r="R44" s="42">
        <f>J44</f>
        <v>0.26</v>
      </c>
    </row>
    <row r="45" spans="1:18" ht="36.75" customHeight="1">
      <c r="A45" s="113">
        <v>25</v>
      </c>
      <c r="B45" s="118" t="s">
        <v>215</v>
      </c>
      <c r="C45" s="115" t="s">
        <v>47</v>
      </c>
      <c r="D45" s="98" t="s">
        <v>140</v>
      </c>
      <c r="E45" s="101" t="s">
        <v>16</v>
      </c>
      <c r="F45" s="101" t="s">
        <v>36</v>
      </c>
      <c r="G45" s="101" t="s">
        <v>36</v>
      </c>
      <c r="H45" s="101">
        <v>1</v>
      </c>
      <c r="I45" s="101" t="s">
        <v>36</v>
      </c>
      <c r="J45" s="101" t="s">
        <v>36</v>
      </c>
      <c r="K45" s="101" t="s">
        <v>36</v>
      </c>
      <c r="L45" s="101" t="s">
        <v>36</v>
      </c>
      <c r="M45" s="101" t="s">
        <v>36</v>
      </c>
      <c r="N45" s="101" t="s">
        <v>36</v>
      </c>
      <c r="O45" s="101" t="s">
        <v>36</v>
      </c>
      <c r="P45" s="101" t="s">
        <v>36</v>
      </c>
      <c r="Q45" s="101" t="s">
        <v>36</v>
      </c>
      <c r="R45" s="42">
        <v>1</v>
      </c>
    </row>
    <row r="46" spans="1:18" ht="92.25" customHeight="1">
      <c r="A46" s="114"/>
      <c r="B46" s="120"/>
      <c r="C46" s="116"/>
      <c r="D46" s="81" t="s">
        <v>149</v>
      </c>
      <c r="E46" s="101" t="s">
        <v>26</v>
      </c>
      <c r="F46" s="101" t="s">
        <v>36</v>
      </c>
      <c r="G46" s="101" t="s">
        <v>36</v>
      </c>
      <c r="H46" s="101">
        <v>0.425</v>
      </c>
      <c r="I46" s="101" t="s">
        <v>36</v>
      </c>
      <c r="J46" s="101" t="s">
        <v>36</v>
      </c>
      <c r="K46" s="101" t="s">
        <v>36</v>
      </c>
      <c r="L46" s="101" t="s">
        <v>36</v>
      </c>
      <c r="M46" s="101" t="s">
        <v>36</v>
      </c>
      <c r="N46" s="101" t="s">
        <v>36</v>
      </c>
      <c r="O46" s="101" t="s">
        <v>36</v>
      </c>
      <c r="P46" s="101" t="s">
        <v>36</v>
      </c>
      <c r="Q46" s="101" t="s">
        <v>36</v>
      </c>
      <c r="R46" s="42">
        <v>0.425</v>
      </c>
    </row>
    <row r="47" spans="1:18" ht="36.75" customHeight="1">
      <c r="A47" s="113">
        <v>26</v>
      </c>
      <c r="B47" s="118" t="s">
        <v>216</v>
      </c>
      <c r="C47" s="115" t="s">
        <v>47</v>
      </c>
      <c r="D47" s="98" t="s">
        <v>140</v>
      </c>
      <c r="E47" s="101" t="s">
        <v>16</v>
      </c>
      <c r="F47" s="101" t="s">
        <v>36</v>
      </c>
      <c r="G47" s="101" t="s">
        <v>36</v>
      </c>
      <c r="H47" s="101">
        <v>1</v>
      </c>
      <c r="I47" s="101" t="s">
        <v>36</v>
      </c>
      <c r="J47" s="101" t="s">
        <v>36</v>
      </c>
      <c r="K47" s="101" t="s">
        <v>36</v>
      </c>
      <c r="L47" s="101" t="s">
        <v>36</v>
      </c>
      <c r="M47" s="101" t="s">
        <v>36</v>
      </c>
      <c r="N47" s="101" t="s">
        <v>36</v>
      </c>
      <c r="O47" s="101" t="s">
        <v>36</v>
      </c>
      <c r="P47" s="101" t="s">
        <v>36</v>
      </c>
      <c r="Q47" s="101" t="s">
        <v>36</v>
      </c>
      <c r="R47" s="101">
        <v>1</v>
      </c>
    </row>
    <row r="48" spans="1:18" ht="92.25" customHeight="1">
      <c r="A48" s="114"/>
      <c r="B48" s="120"/>
      <c r="C48" s="116"/>
      <c r="D48" s="81" t="s">
        <v>149</v>
      </c>
      <c r="E48" s="101" t="s">
        <v>26</v>
      </c>
      <c r="F48" s="101" t="s">
        <v>36</v>
      </c>
      <c r="G48" s="101" t="s">
        <v>36</v>
      </c>
      <c r="H48" s="101" t="s">
        <v>36</v>
      </c>
      <c r="I48" s="101" t="s">
        <v>36</v>
      </c>
      <c r="J48" s="101" t="s">
        <v>36</v>
      </c>
      <c r="K48" s="101" t="s">
        <v>36</v>
      </c>
      <c r="L48" s="101" t="s">
        <v>36</v>
      </c>
      <c r="M48" s="101" t="s">
        <v>36</v>
      </c>
      <c r="N48" s="101" t="s">
        <v>36</v>
      </c>
      <c r="O48" s="101" t="s">
        <v>36</v>
      </c>
      <c r="P48" s="101">
        <v>0.436</v>
      </c>
      <c r="Q48" s="101" t="s">
        <v>36</v>
      </c>
      <c r="R48" s="42">
        <v>0.436</v>
      </c>
    </row>
    <row r="49" spans="1:18" ht="126.75" customHeight="1">
      <c r="A49" s="102">
        <v>27</v>
      </c>
      <c r="B49" s="54" t="s">
        <v>217</v>
      </c>
      <c r="C49" s="99" t="s">
        <v>47</v>
      </c>
      <c r="D49" s="81" t="s">
        <v>154</v>
      </c>
      <c r="E49" s="101" t="s">
        <v>26</v>
      </c>
      <c r="F49" s="101" t="s">
        <v>36</v>
      </c>
      <c r="G49" s="101" t="s">
        <v>36</v>
      </c>
      <c r="H49" s="101">
        <v>3.398</v>
      </c>
      <c r="I49" s="101" t="s">
        <v>36</v>
      </c>
      <c r="J49" s="101" t="s">
        <v>36</v>
      </c>
      <c r="K49" s="101" t="s">
        <v>36</v>
      </c>
      <c r="L49" s="101" t="s">
        <v>36</v>
      </c>
      <c r="M49" s="101" t="s">
        <v>36</v>
      </c>
      <c r="N49" s="101" t="s">
        <v>36</v>
      </c>
      <c r="O49" s="101" t="s">
        <v>36</v>
      </c>
      <c r="P49" s="101" t="s">
        <v>36</v>
      </c>
      <c r="Q49" s="101" t="s">
        <v>36</v>
      </c>
      <c r="R49" s="42">
        <v>3.398</v>
      </c>
    </row>
    <row r="50" spans="1:18" ht="99.75" customHeight="1">
      <c r="A50" s="102">
        <v>28</v>
      </c>
      <c r="B50" s="104" t="s">
        <v>241</v>
      </c>
      <c r="C50" s="99" t="s">
        <v>47</v>
      </c>
      <c r="D50" s="81" t="s">
        <v>149</v>
      </c>
      <c r="E50" s="101" t="s">
        <v>26</v>
      </c>
      <c r="F50" s="101" t="s">
        <v>36</v>
      </c>
      <c r="G50" s="101" t="s">
        <v>36</v>
      </c>
      <c r="H50" s="101" t="s">
        <v>36</v>
      </c>
      <c r="I50" s="101" t="s">
        <v>36</v>
      </c>
      <c r="J50" s="101" t="s">
        <v>36</v>
      </c>
      <c r="K50" s="101" t="s">
        <v>36</v>
      </c>
      <c r="L50" s="101" t="s">
        <v>13</v>
      </c>
      <c r="M50" s="101" t="s">
        <v>36</v>
      </c>
      <c r="N50" s="101" t="s">
        <v>36</v>
      </c>
      <c r="O50" s="101" t="s">
        <v>36</v>
      </c>
      <c r="P50" s="101">
        <v>0.39</v>
      </c>
      <c r="Q50" s="101" t="s">
        <v>36</v>
      </c>
      <c r="R50" s="48">
        <f>P50</f>
        <v>0.39</v>
      </c>
    </row>
    <row r="51" spans="1:18" s="30" customFormat="1" ht="81" customHeight="1">
      <c r="A51" s="149">
        <v>29</v>
      </c>
      <c r="B51" s="151" t="s">
        <v>219</v>
      </c>
      <c r="C51" s="115" t="s">
        <v>47</v>
      </c>
      <c r="D51" s="81" t="s">
        <v>151</v>
      </c>
      <c r="E51" s="101" t="s">
        <v>26</v>
      </c>
      <c r="F51" s="101" t="s">
        <v>36</v>
      </c>
      <c r="G51" s="101" t="s">
        <v>36</v>
      </c>
      <c r="H51" s="101" t="s">
        <v>36</v>
      </c>
      <c r="I51" s="101" t="s">
        <v>36</v>
      </c>
      <c r="J51" s="101" t="s">
        <v>36</v>
      </c>
      <c r="K51" s="101" t="s">
        <v>36</v>
      </c>
      <c r="L51" s="101" t="s">
        <v>36</v>
      </c>
      <c r="M51" s="101" t="s">
        <v>36</v>
      </c>
      <c r="N51" s="101" t="s">
        <v>36</v>
      </c>
      <c r="O51" s="101" t="s">
        <v>36</v>
      </c>
      <c r="P51" s="101" t="s">
        <v>36</v>
      </c>
      <c r="Q51" s="101" t="s">
        <v>36</v>
      </c>
      <c r="R51" s="48">
        <v>1.99</v>
      </c>
    </row>
    <row r="52" spans="1:18" s="30" customFormat="1" ht="39" customHeight="1">
      <c r="A52" s="150"/>
      <c r="B52" s="152"/>
      <c r="C52" s="116"/>
      <c r="D52" s="96" t="s">
        <v>155</v>
      </c>
      <c r="E52" s="101" t="s">
        <v>16</v>
      </c>
      <c r="F52" s="101" t="s">
        <v>36</v>
      </c>
      <c r="G52" s="101" t="s">
        <v>36</v>
      </c>
      <c r="H52" s="101" t="s">
        <v>36</v>
      </c>
      <c r="I52" s="101" t="s">
        <v>36</v>
      </c>
      <c r="J52" s="101" t="s">
        <v>36</v>
      </c>
      <c r="K52" s="101" t="s">
        <v>36</v>
      </c>
      <c r="L52" s="101">
        <v>1</v>
      </c>
      <c r="M52" s="101" t="s">
        <v>36</v>
      </c>
      <c r="N52" s="101" t="s">
        <v>36</v>
      </c>
      <c r="O52" s="101" t="s">
        <v>36</v>
      </c>
      <c r="P52" s="101" t="s">
        <v>36</v>
      </c>
      <c r="Q52" s="101" t="s">
        <v>36</v>
      </c>
      <c r="R52" s="83">
        <f>L52</f>
        <v>1</v>
      </c>
    </row>
    <row r="53" spans="1:18" ht="99.75" customHeight="1">
      <c r="A53" s="102">
        <v>30</v>
      </c>
      <c r="B53" s="54" t="s">
        <v>242</v>
      </c>
      <c r="C53" s="99" t="s">
        <v>47</v>
      </c>
      <c r="D53" s="98" t="s">
        <v>140</v>
      </c>
      <c r="E53" s="101" t="s">
        <v>16</v>
      </c>
      <c r="F53" s="101" t="s">
        <v>36</v>
      </c>
      <c r="G53" s="101" t="s">
        <v>36</v>
      </c>
      <c r="H53" s="101" t="s">
        <v>36</v>
      </c>
      <c r="I53" s="101" t="s">
        <v>36</v>
      </c>
      <c r="J53" s="101">
        <v>1</v>
      </c>
      <c r="K53" s="101" t="s">
        <v>36</v>
      </c>
      <c r="L53" s="101" t="s">
        <v>36</v>
      </c>
      <c r="M53" s="101" t="s">
        <v>36</v>
      </c>
      <c r="N53" s="101" t="s">
        <v>36</v>
      </c>
      <c r="O53" s="101" t="s">
        <v>36</v>
      </c>
      <c r="P53" s="101" t="s">
        <v>36</v>
      </c>
      <c r="Q53" s="101" t="s">
        <v>36</v>
      </c>
      <c r="R53" s="83">
        <f>J53</f>
        <v>1</v>
      </c>
    </row>
    <row r="54" spans="1:18" ht="99.75" customHeight="1">
      <c r="A54" s="102">
        <v>31</v>
      </c>
      <c r="B54" s="54" t="s">
        <v>243</v>
      </c>
      <c r="C54" s="99" t="s">
        <v>47</v>
      </c>
      <c r="D54" s="81" t="s">
        <v>151</v>
      </c>
      <c r="E54" s="101" t="s">
        <v>26</v>
      </c>
      <c r="F54" s="101" t="s">
        <v>36</v>
      </c>
      <c r="G54" s="101" t="s">
        <v>36</v>
      </c>
      <c r="H54" s="101" t="s">
        <v>36</v>
      </c>
      <c r="I54" s="101" t="s">
        <v>36</v>
      </c>
      <c r="J54" s="101">
        <v>0.65</v>
      </c>
      <c r="K54" s="101" t="s">
        <v>36</v>
      </c>
      <c r="L54" s="101" t="s">
        <v>36</v>
      </c>
      <c r="M54" s="101" t="s">
        <v>36</v>
      </c>
      <c r="N54" s="101" t="s">
        <v>36</v>
      </c>
      <c r="O54" s="101" t="s">
        <v>36</v>
      </c>
      <c r="P54" s="101" t="s">
        <v>36</v>
      </c>
      <c r="Q54" s="101" t="s">
        <v>36</v>
      </c>
      <c r="R54" s="48">
        <f>J54</f>
        <v>0.65</v>
      </c>
    </row>
    <row r="55" spans="1:18" ht="99.75" customHeight="1">
      <c r="A55" s="102">
        <v>32</v>
      </c>
      <c r="B55" s="54" t="s">
        <v>244</v>
      </c>
      <c r="C55" s="99" t="s">
        <v>47</v>
      </c>
      <c r="D55" s="81" t="s">
        <v>151</v>
      </c>
      <c r="E55" s="101" t="s">
        <v>26</v>
      </c>
      <c r="F55" s="101" t="s">
        <v>36</v>
      </c>
      <c r="G55" s="101" t="s">
        <v>36</v>
      </c>
      <c r="H55" s="101" t="s">
        <v>36</v>
      </c>
      <c r="I55" s="101" t="s">
        <v>36</v>
      </c>
      <c r="J55" s="101">
        <v>0.48</v>
      </c>
      <c r="K55" s="101" t="s">
        <v>36</v>
      </c>
      <c r="L55" s="101" t="s">
        <v>36</v>
      </c>
      <c r="M55" s="101" t="s">
        <v>36</v>
      </c>
      <c r="N55" s="101" t="s">
        <v>36</v>
      </c>
      <c r="O55" s="101" t="s">
        <v>36</v>
      </c>
      <c r="P55" s="101" t="s">
        <v>36</v>
      </c>
      <c r="Q55" s="101" t="s">
        <v>36</v>
      </c>
      <c r="R55" s="48">
        <f>J55</f>
        <v>0.48</v>
      </c>
    </row>
    <row r="56" spans="1:18" ht="99.75" customHeight="1">
      <c r="A56" s="102">
        <v>33</v>
      </c>
      <c r="B56" s="54" t="s">
        <v>245</v>
      </c>
      <c r="C56" s="99" t="s">
        <v>47</v>
      </c>
      <c r="D56" s="81" t="s">
        <v>151</v>
      </c>
      <c r="E56" s="101" t="s">
        <v>26</v>
      </c>
      <c r="F56" s="101" t="s">
        <v>36</v>
      </c>
      <c r="G56" s="101" t="s">
        <v>36</v>
      </c>
      <c r="H56" s="101" t="s">
        <v>36</v>
      </c>
      <c r="I56" s="101" t="s">
        <v>36</v>
      </c>
      <c r="J56" s="79">
        <v>0.4</v>
      </c>
      <c r="K56" s="101" t="s">
        <v>36</v>
      </c>
      <c r="L56" s="101" t="s">
        <v>36</v>
      </c>
      <c r="M56" s="101" t="s">
        <v>36</v>
      </c>
      <c r="N56" s="101" t="s">
        <v>36</v>
      </c>
      <c r="O56" s="101" t="s">
        <v>36</v>
      </c>
      <c r="P56" s="101" t="s">
        <v>36</v>
      </c>
      <c r="Q56" s="101" t="s">
        <v>36</v>
      </c>
      <c r="R56" s="48">
        <f>J56</f>
        <v>0.4</v>
      </c>
    </row>
    <row r="57" spans="1:18" ht="148.5" customHeight="1">
      <c r="A57" s="43">
        <v>34</v>
      </c>
      <c r="B57" s="49" t="s">
        <v>246</v>
      </c>
      <c r="C57" s="99" t="s">
        <v>47</v>
      </c>
      <c r="D57" s="85" t="s">
        <v>151</v>
      </c>
      <c r="E57" s="100" t="s">
        <v>26</v>
      </c>
      <c r="F57" s="101" t="s">
        <v>36</v>
      </c>
      <c r="G57" s="101" t="s">
        <v>36</v>
      </c>
      <c r="H57" s="101" t="s">
        <v>36</v>
      </c>
      <c r="I57" s="101" t="s">
        <v>36</v>
      </c>
      <c r="J57" s="101">
        <v>0.83</v>
      </c>
      <c r="K57" s="101" t="s">
        <v>36</v>
      </c>
      <c r="L57" s="101" t="s">
        <v>36</v>
      </c>
      <c r="M57" s="101" t="s">
        <v>36</v>
      </c>
      <c r="N57" s="100" t="s">
        <v>13</v>
      </c>
      <c r="O57" s="100" t="s">
        <v>13</v>
      </c>
      <c r="P57" s="101" t="s">
        <v>36</v>
      </c>
      <c r="Q57" s="101" t="s">
        <v>36</v>
      </c>
      <c r="R57" s="42">
        <f>J57</f>
        <v>0.83</v>
      </c>
    </row>
    <row r="58" spans="1:18" ht="141" customHeight="1">
      <c r="A58" s="103">
        <v>35</v>
      </c>
      <c r="B58" s="49" t="s">
        <v>225</v>
      </c>
      <c r="C58" s="99" t="s">
        <v>47</v>
      </c>
      <c r="D58" s="85" t="s">
        <v>151</v>
      </c>
      <c r="E58" s="100" t="s">
        <v>26</v>
      </c>
      <c r="F58" s="101" t="s">
        <v>36</v>
      </c>
      <c r="G58" s="101" t="s">
        <v>36</v>
      </c>
      <c r="H58" s="101" t="s">
        <v>36</v>
      </c>
      <c r="I58" s="101" t="s">
        <v>36</v>
      </c>
      <c r="J58" s="101" t="s">
        <v>36</v>
      </c>
      <c r="K58" s="101" t="s">
        <v>36</v>
      </c>
      <c r="L58" s="101">
        <v>0.85</v>
      </c>
      <c r="M58" s="101" t="s">
        <v>36</v>
      </c>
      <c r="N58" s="100" t="s">
        <v>13</v>
      </c>
      <c r="O58" s="100" t="s">
        <v>13</v>
      </c>
      <c r="P58" s="101" t="s">
        <v>36</v>
      </c>
      <c r="Q58" s="101" t="s">
        <v>36</v>
      </c>
      <c r="R58" s="42">
        <f aca="true" t="shared" si="4" ref="R58:R65">L58</f>
        <v>0.85</v>
      </c>
    </row>
    <row r="59" spans="1:18" ht="141" customHeight="1">
      <c r="A59" s="103">
        <v>36</v>
      </c>
      <c r="B59" s="49" t="s">
        <v>226</v>
      </c>
      <c r="C59" s="99" t="s">
        <v>47</v>
      </c>
      <c r="D59" s="85" t="s">
        <v>151</v>
      </c>
      <c r="E59" s="100" t="s">
        <v>26</v>
      </c>
      <c r="F59" s="101" t="s">
        <v>36</v>
      </c>
      <c r="G59" s="101" t="s">
        <v>36</v>
      </c>
      <c r="H59" s="101" t="s">
        <v>36</v>
      </c>
      <c r="I59" s="101" t="s">
        <v>36</v>
      </c>
      <c r="J59" s="101" t="s">
        <v>36</v>
      </c>
      <c r="K59" s="101" t="s">
        <v>36</v>
      </c>
      <c r="L59" s="101">
        <v>0.77</v>
      </c>
      <c r="M59" s="101" t="s">
        <v>36</v>
      </c>
      <c r="N59" s="100" t="s">
        <v>13</v>
      </c>
      <c r="O59" s="100" t="s">
        <v>13</v>
      </c>
      <c r="P59" s="101" t="s">
        <v>36</v>
      </c>
      <c r="Q59" s="101" t="s">
        <v>36</v>
      </c>
      <c r="R59" s="42">
        <f t="shared" si="4"/>
        <v>0.77</v>
      </c>
    </row>
    <row r="60" spans="1:18" ht="133.5" customHeight="1">
      <c r="A60" s="103">
        <v>37</v>
      </c>
      <c r="B60" s="49" t="s">
        <v>227</v>
      </c>
      <c r="C60" s="99" t="s">
        <v>47</v>
      </c>
      <c r="D60" s="85" t="s">
        <v>151</v>
      </c>
      <c r="E60" s="100" t="s">
        <v>26</v>
      </c>
      <c r="F60" s="101" t="s">
        <v>36</v>
      </c>
      <c r="G60" s="101" t="s">
        <v>36</v>
      </c>
      <c r="H60" s="101" t="s">
        <v>36</v>
      </c>
      <c r="I60" s="101" t="s">
        <v>36</v>
      </c>
      <c r="J60" s="101" t="s">
        <v>36</v>
      </c>
      <c r="K60" s="101" t="s">
        <v>36</v>
      </c>
      <c r="L60" s="101">
        <v>0.47</v>
      </c>
      <c r="M60" s="101" t="s">
        <v>36</v>
      </c>
      <c r="N60" s="100" t="s">
        <v>13</v>
      </c>
      <c r="O60" s="100" t="s">
        <v>13</v>
      </c>
      <c r="P60" s="101" t="s">
        <v>36</v>
      </c>
      <c r="Q60" s="101" t="s">
        <v>36</v>
      </c>
      <c r="R60" s="42">
        <f t="shared" si="4"/>
        <v>0.47</v>
      </c>
    </row>
    <row r="61" spans="1:18" ht="133.5" customHeight="1">
      <c r="A61" s="103">
        <v>38</v>
      </c>
      <c r="B61" s="49" t="s">
        <v>228</v>
      </c>
      <c r="C61" s="99" t="s">
        <v>47</v>
      </c>
      <c r="D61" s="85" t="s">
        <v>151</v>
      </c>
      <c r="E61" s="100" t="s">
        <v>26</v>
      </c>
      <c r="F61" s="101" t="s">
        <v>36</v>
      </c>
      <c r="G61" s="101" t="s">
        <v>36</v>
      </c>
      <c r="H61" s="101" t="s">
        <v>36</v>
      </c>
      <c r="I61" s="101" t="s">
        <v>36</v>
      </c>
      <c r="J61" s="101" t="s">
        <v>36</v>
      </c>
      <c r="K61" s="101" t="s">
        <v>36</v>
      </c>
      <c r="L61" s="101">
        <v>0.468</v>
      </c>
      <c r="M61" s="101" t="s">
        <v>36</v>
      </c>
      <c r="N61" s="100" t="s">
        <v>13</v>
      </c>
      <c r="O61" s="100" t="s">
        <v>13</v>
      </c>
      <c r="P61" s="101" t="s">
        <v>36</v>
      </c>
      <c r="Q61" s="101" t="s">
        <v>36</v>
      </c>
      <c r="R61" s="42">
        <f t="shared" si="4"/>
        <v>0.468</v>
      </c>
    </row>
    <row r="62" spans="1:18" ht="99.75" customHeight="1">
      <c r="A62" s="103">
        <v>39</v>
      </c>
      <c r="B62" s="49" t="s">
        <v>229</v>
      </c>
      <c r="C62" s="99" t="s">
        <v>47</v>
      </c>
      <c r="D62" s="85" t="s">
        <v>151</v>
      </c>
      <c r="E62" s="100" t="s">
        <v>26</v>
      </c>
      <c r="F62" s="101" t="s">
        <v>36</v>
      </c>
      <c r="G62" s="101" t="s">
        <v>36</v>
      </c>
      <c r="H62" s="101" t="s">
        <v>36</v>
      </c>
      <c r="I62" s="101" t="s">
        <v>36</v>
      </c>
      <c r="J62" s="101" t="s">
        <v>36</v>
      </c>
      <c r="K62" s="101" t="s">
        <v>36</v>
      </c>
      <c r="L62" s="101">
        <v>0.83</v>
      </c>
      <c r="M62" s="101" t="s">
        <v>36</v>
      </c>
      <c r="N62" s="100" t="s">
        <v>13</v>
      </c>
      <c r="O62" s="100" t="s">
        <v>13</v>
      </c>
      <c r="P62" s="101" t="s">
        <v>36</v>
      </c>
      <c r="Q62" s="101" t="s">
        <v>36</v>
      </c>
      <c r="R62" s="42">
        <f t="shared" si="4"/>
        <v>0.83</v>
      </c>
    </row>
    <row r="63" spans="1:18" ht="123.75" customHeight="1">
      <c r="A63" s="103">
        <v>40</v>
      </c>
      <c r="B63" s="49" t="s">
        <v>230</v>
      </c>
      <c r="C63" s="99" t="s">
        <v>47</v>
      </c>
      <c r="D63" s="85" t="s">
        <v>151</v>
      </c>
      <c r="E63" s="100" t="s">
        <v>26</v>
      </c>
      <c r="F63" s="101" t="s">
        <v>36</v>
      </c>
      <c r="G63" s="101" t="s">
        <v>36</v>
      </c>
      <c r="H63" s="101" t="s">
        <v>36</v>
      </c>
      <c r="I63" s="101" t="s">
        <v>36</v>
      </c>
      <c r="J63" s="101" t="s">
        <v>36</v>
      </c>
      <c r="K63" s="101" t="s">
        <v>36</v>
      </c>
      <c r="L63" s="101">
        <v>0.383</v>
      </c>
      <c r="M63" s="101" t="s">
        <v>36</v>
      </c>
      <c r="N63" s="100" t="s">
        <v>13</v>
      </c>
      <c r="O63" s="100" t="s">
        <v>13</v>
      </c>
      <c r="P63" s="101" t="s">
        <v>36</v>
      </c>
      <c r="Q63" s="101" t="s">
        <v>36</v>
      </c>
      <c r="R63" s="42">
        <f t="shared" si="4"/>
        <v>0.383</v>
      </c>
    </row>
    <row r="64" spans="1:18" ht="99.75" customHeight="1">
      <c r="A64" s="103">
        <v>41</v>
      </c>
      <c r="B64" s="49" t="s">
        <v>231</v>
      </c>
      <c r="C64" s="99" t="s">
        <v>47</v>
      </c>
      <c r="D64" s="85" t="s">
        <v>151</v>
      </c>
      <c r="E64" s="100" t="s">
        <v>26</v>
      </c>
      <c r="F64" s="101" t="s">
        <v>36</v>
      </c>
      <c r="G64" s="101" t="s">
        <v>36</v>
      </c>
      <c r="H64" s="101" t="s">
        <v>36</v>
      </c>
      <c r="I64" s="101" t="s">
        <v>36</v>
      </c>
      <c r="J64" s="101" t="s">
        <v>36</v>
      </c>
      <c r="K64" s="101" t="s">
        <v>36</v>
      </c>
      <c r="L64" s="101">
        <v>0.25</v>
      </c>
      <c r="M64" s="101" t="s">
        <v>36</v>
      </c>
      <c r="N64" s="100" t="s">
        <v>13</v>
      </c>
      <c r="O64" s="100" t="s">
        <v>13</v>
      </c>
      <c r="P64" s="101" t="s">
        <v>36</v>
      </c>
      <c r="Q64" s="101" t="s">
        <v>36</v>
      </c>
      <c r="R64" s="42">
        <f t="shared" si="4"/>
        <v>0.25</v>
      </c>
    </row>
    <row r="65" spans="1:18" ht="99.75" customHeight="1">
      <c r="A65" s="103">
        <v>42</v>
      </c>
      <c r="B65" s="49" t="s">
        <v>232</v>
      </c>
      <c r="C65" s="99" t="s">
        <v>47</v>
      </c>
      <c r="D65" s="85" t="s">
        <v>151</v>
      </c>
      <c r="E65" s="100" t="s">
        <v>26</v>
      </c>
      <c r="F65" s="101" t="s">
        <v>36</v>
      </c>
      <c r="G65" s="101" t="s">
        <v>36</v>
      </c>
      <c r="H65" s="101" t="s">
        <v>36</v>
      </c>
      <c r="I65" s="101" t="s">
        <v>36</v>
      </c>
      <c r="J65" s="101" t="s">
        <v>36</v>
      </c>
      <c r="K65" s="101" t="s">
        <v>36</v>
      </c>
      <c r="L65" s="101">
        <v>0.27</v>
      </c>
      <c r="M65" s="101" t="s">
        <v>36</v>
      </c>
      <c r="N65" s="100" t="s">
        <v>13</v>
      </c>
      <c r="O65" s="100" t="s">
        <v>13</v>
      </c>
      <c r="P65" s="101" t="s">
        <v>36</v>
      </c>
      <c r="Q65" s="101" t="s">
        <v>36</v>
      </c>
      <c r="R65" s="42">
        <f t="shared" si="4"/>
        <v>0.27</v>
      </c>
    </row>
    <row r="66" spans="1:18" ht="99.75" customHeight="1">
      <c r="A66" s="103">
        <v>43</v>
      </c>
      <c r="B66" s="49" t="s">
        <v>214</v>
      </c>
      <c r="C66" s="99" t="s">
        <v>47</v>
      </c>
      <c r="D66" s="85" t="s">
        <v>151</v>
      </c>
      <c r="E66" s="100" t="s">
        <v>26</v>
      </c>
      <c r="F66" s="101" t="s">
        <v>36</v>
      </c>
      <c r="G66" s="101" t="s">
        <v>36</v>
      </c>
      <c r="H66" s="101" t="s">
        <v>36</v>
      </c>
      <c r="I66" s="101" t="s">
        <v>36</v>
      </c>
      <c r="J66" s="101" t="s">
        <v>36</v>
      </c>
      <c r="K66" s="101" t="s">
        <v>36</v>
      </c>
      <c r="L66" s="101">
        <v>0.52</v>
      </c>
      <c r="M66" s="101" t="s">
        <v>36</v>
      </c>
      <c r="N66" s="100" t="s">
        <v>13</v>
      </c>
      <c r="O66" s="100" t="s">
        <v>13</v>
      </c>
      <c r="P66" s="101" t="s">
        <v>36</v>
      </c>
      <c r="Q66" s="101" t="s">
        <v>36</v>
      </c>
      <c r="R66" s="42">
        <f>L66</f>
        <v>0.52</v>
      </c>
    </row>
    <row r="67" spans="1:18" ht="99.75" customHeight="1">
      <c r="A67" s="103">
        <v>44</v>
      </c>
      <c r="B67" s="49" t="s">
        <v>233</v>
      </c>
      <c r="C67" s="99" t="s">
        <v>47</v>
      </c>
      <c r="D67" s="85" t="s">
        <v>151</v>
      </c>
      <c r="E67" s="100" t="s">
        <v>26</v>
      </c>
      <c r="F67" s="101" t="s">
        <v>36</v>
      </c>
      <c r="G67" s="101" t="s">
        <v>36</v>
      </c>
      <c r="H67" s="101" t="s">
        <v>36</v>
      </c>
      <c r="I67" s="101" t="s">
        <v>36</v>
      </c>
      <c r="J67" s="101" t="s">
        <v>36</v>
      </c>
      <c r="K67" s="101" t="s">
        <v>36</v>
      </c>
      <c r="L67" s="101">
        <v>0.8</v>
      </c>
      <c r="M67" s="101" t="s">
        <v>36</v>
      </c>
      <c r="N67" s="100" t="s">
        <v>13</v>
      </c>
      <c r="O67" s="100" t="s">
        <v>13</v>
      </c>
      <c r="P67" s="101" t="s">
        <v>36</v>
      </c>
      <c r="Q67" s="101" t="s">
        <v>36</v>
      </c>
      <c r="R67" s="42">
        <f>L67</f>
        <v>0.8</v>
      </c>
    </row>
    <row r="68" spans="1:18" ht="99.75" customHeight="1">
      <c r="A68" s="103">
        <v>45</v>
      </c>
      <c r="B68" s="49" t="s">
        <v>234</v>
      </c>
      <c r="C68" s="99" t="s">
        <v>47</v>
      </c>
      <c r="D68" s="85" t="s">
        <v>151</v>
      </c>
      <c r="E68" s="100" t="s">
        <v>26</v>
      </c>
      <c r="F68" s="101" t="s">
        <v>36</v>
      </c>
      <c r="G68" s="101" t="s">
        <v>36</v>
      </c>
      <c r="H68" s="101" t="s">
        <v>36</v>
      </c>
      <c r="I68" s="101" t="s">
        <v>36</v>
      </c>
      <c r="J68" s="101" t="s">
        <v>36</v>
      </c>
      <c r="K68" s="101" t="s">
        <v>36</v>
      </c>
      <c r="L68" s="101">
        <v>0.49</v>
      </c>
      <c r="M68" s="101" t="s">
        <v>36</v>
      </c>
      <c r="N68" s="100" t="s">
        <v>13</v>
      </c>
      <c r="O68" s="100" t="s">
        <v>13</v>
      </c>
      <c r="P68" s="101" t="s">
        <v>36</v>
      </c>
      <c r="Q68" s="101" t="s">
        <v>36</v>
      </c>
      <c r="R68" s="42">
        <f>L68</f>
        <v>0.49</v>
      </c>
    </row>
    <row r="69" spans="1:18" ht="99.75" customHeight="1">
      <c r="A69" s="102">
        <v>46</v>
      </c>
      <c r="B69" s="54" t="s">
        <v>247</v>
      </c>
      <c r="C69" s="99" t="s">
        <v>47</v>
      </c>
      <c r="D69" s="81" t="s">
        <v>151</v>
      </c>
      <c r="E69" s="101" t="s">
        <v>26</v>
      </c>
      <c r="F69" s="101" t="s">
        <v>36</v>
      </c>
      <c r="G69" s="101" t="s">
        <v>36</v>
      </c>
      <c r="H69" s="101" t="s">
        <v>36</v>
      </c>
      <c r="I69" s="101" t="s">
        <v>36</v>
      </c>
      <c r="J69" s="101" t="s">
        <v>36</v>
      </c>
      <c r="K69" s="101" t="s">
        <v>36</v>
      </c>
      <c r="L69" s="101" t="s">
        <v>36</v>
      </c>
      <c r="M69" s="101" t="s">
        <v>36</v>
      </c>
      <c r="N69" s="79">
        <f>22983411/24803781.11*1.79</f>
        <v>1.6586304123371616</v>
      </c>
      <c r="O69" s="101" t="s">
        <v>36</v>
      </c>
      <c r="P69" s="101">
        <v>2.04</v>
      </c>
      <c r="Q69" s="101" t="s">
        <v>36</v>
      </c>
      <c r="R69" s="111">
        <f>N69+P69</f>
        <v>3.6986304123371614</v>
      </c>
    </row>
    <row r="70" spans="1:18" ht="99.75" customHeight="1">
      <c r="A70" s="102">
        <v>47</v>
      </c>
      <c r="B70" s="54" t="s">
        <v>236</v>
      </c>
      <c r="C70" s="99" t="s">
        <v>47</v>
      </c>
      <c r="D70" s="81" t="s">
        <v>156</v>
      </c>
      <c r="E70" s="101" t="s">
        <v>16</v>
      </c>
      <c r="F70" s="101" t="s">
        <v>36</v>
      </c>
      <c r="G70" s="101" t="s">
        <v>36</v>
      </c>
      <c r="H70" s="101" t="s">
        <v>36</v>
      </c>
      <c r="I70" s="101" t="s">
        <v>36</v>
      </c>
      <c r="J70" s="101" t="s">
        <v>36</v>
      </c>
      <c r="K70" s="101" t="s">
        <v>36</v>
      </c>
      <c r="L70" s="101">
        <v>1</v>
      </c>
      <c r="M70" s="101" t="s">
        <v>36</v>
      </c>
      <c r="N70" s="101" t="s">
        <v>36</v>
      </c>
      <c r="O70" s="101" t="s">
        <v>36</v>
      </c>
      <c r="P70" s="101" t="s">
        <v>36</v>
      </c>
      <c r="Q70" s="101" t="s">
        <v>36</v>
      </c>
      <c r="R70" s="83">
        <f aca="true" t="shared" si="5" ref="R70:R76">L70</f>
        <v>1</v>
      </c>
    </row>
    <row r="71" spans="1:18" ht="112.5" customHeight="1">
      <c r="A71" s="102">
        <v>48</v>
      </c>
      <c r="B71" s="54" t="s">
        <v>237</v>
      </c>
      <c r="C71" s="99" t="s">
        <v>47</v>
      </c>
      <c r="D71" s="81" t="s">
        <v>157</v>
      </c>
      <c r="E71" s="101" t="s">
        <v>16</v>
      </c>
      <c r="F71" s="101" t="s">
        <v>36</v>
      </c>
      <c r="G71" s="101" t="s">
        <v>36</v>
      </c>
      <c r="H71" s="101" t="s">
        <v>36</v>
      </c>
      <c r="I71" s="101" t="s">
        <v>36</v>
      </c>
      <c r="J71" s="101" t="s">
        <v>36</v>
      </c>
      <c r="K71" s="101" t="s">
        <v>36</v>
      </c>
      <c r="L71" s="101">
        <v>1</v>
      </c>
      <c r="M71" s="101" t="s">
        <v>36</v>
      </c>
      <c r="N71" s="101" t="s">
        <v>36</v>
      </c>
      <c r="O71" s="101" t="s">
        <v>36</v>
      </c>
      <c r="P71" s="101" t="s">
        <v>36</v>
      </c>
      <c r="Q71" s="101" t="s">
        <v>36</v>
      </c>
      <c r="R71" s="83">
        <f t="shared" si="5"/>
        <v>1</v>
      </c>
    </row>
    <row r="72" spans="1:18" ht="99.75" customHeight="1">
      <c r="A72" s="102">
        <v>49</v>
      </c>
      <c r="B72" s="54" t="s">
        <v>238</v>
      </c>
      <c r="C72" s="99" t="s">
        <v>47</v>
      </c>
      <c r="D72" s="81" t="s">
        <v>158</v>
      </c>
      <c r="E72" s="101" t="s">
        <v>16</v>
      </c>
      <c r="F72" s="101" t="s">
        <v>36</v>
      </c>
      <c r="G72" s="101" t="s">
        <v>36</v>
      </c>
      <c r="H72" s="101" t="s">
        <v>36</v>
      </c>
      <c r="I72" s="101" t="s">
        <v>36</v>
      </c>
      <c r="J72" s="101" t="s">
        <v>36</v>
      </c>
      <c r="K72" s="101" t="s">
        <v>36</v>
      </c>
      <c r="L72" s="101">
        <v>1</v>
      </c>
      <c r="M72" s="101" t="s">
        <v>36</v>
      </c>
      <c r="N72" s="101" t="s">
        <v>36</v>
      </c>
      <c r="O72" s="101" t="s">
        <v>36</v>
      </c>
      <c r="P72" s="101" t="s">
        <v>36</v>
      </c>
      <c r="Q72" s="101" t="s">
        <v>36</v>
      </c>
      <c r="R72" s="83">
        <f t="shared" si="5"/>
        <v>1</v>
      </c>
    </row>
    <row r="73" spans="1:18" ht="96.75" customHeight="1">
      <c r="A73" s="102">
        <v>50</v>
      </c>
      <c r="B73" s="54" t="s">
        <v>239</v>
      </c>
      <c r="C73" s="99" t="s">
        <v>47</v>
      </c>
      <c r="D73" s="81" t="s">
        <v>240</v>
      </c>
      <c r="E73" s="101" t="s">
        <v>16</v>
      </c>
      <c r="F73" s="101" t="s">
        <v>36</v>
      </c>
      <c r="G73" s="101" t="s">
        <v>36</v>
      </c>
      <c r="H73" s="101" t="s">
        <v>36</v>
      </c>
      <c r="I73" s="101" t="s">
        <v>36</v>
      </c>
      <c r="J73" s="101" t="s">
        <v>36</v>
      </c>
      <c r="K73" s="101" t="s">
        <v>36</v>
      </c>
      <c r="L73" s="101">
        <v>1</v>
      </c>
      <c r="M73" s="101" t="s">
        <v>36</v>
      </c>
      <c r="N73" s="101" t="s">
        <v>36</v>
      </c>
      <c r="O73" s="101" t="s">
        <v>36</v>
      </c>
      <c r="P73" s="101" t="s">
        <v>36</v>
      </c>
      <c r="Q73" s="101" t="s">
        <v>36</v>
      </c>
      <c r="R73" s="83">
        <f t="shared" si="5"/>
        <v>1</v>
      </c>
    </row>
    <row r="74" spans="1:18" ht="104.25" customHeight="1">
      <c r="A74" s="102">
        <v>51</v>
      </c>
      <c r="B74" s="54" t="s">
        <v>248</v>
      </c>
      <c r="C74" s="99" t="s">
        <v>47</v>
      </c>
      <c r="D74" s="81" t="s">
        <v>256</v>
      </c>
      <c r="E74" s="101" t="s">
        <v>16</v>
      </c>
      <c r="F74" s="101" t="s">
        <v>36</v>
      </c>
      <c r="G74" s="101" t="s">
        <v>36</v>
      </c>
      <c r="H74" s="101" t="s">
        <v>36</v>
      </c>
      <c r="I74" s="101" t="s">
        <v>36</v>
      </c>
      <c r="J74" s="101" t="s">
        <v>36</v>
      </c>
      <c r="K74" s="101" t="s">
        <v>36</v>
      </c>
      <c r="L74" s="101">
        <v>1</v>
      </c>
      <c r="M74" s="101" t="s">
        <v>36</v>
      </c>
      <c r="N74" s="101" t="s">
        <v>36</v>
      </c>
      <c r="O74" s="101" t="s">
        <v>36</v>
      </c>
      <c r="P74" s="101" t="s">
        <v>36</v>
      </c>
      <c r="Q74" s="101" t="s">
        <v>36</v>
      </c>
      <c r="R74" s="83">
        <f t="shared" si="5"/>
        <v>1</v>
      </c>
    </row>
    <row r="75" spans="1:18" ht="99.75" customHeight="1">
      <c r="A75" s="102">
        <v>52</v>
      </c>
      <c r="B75" s="54" t="s">
        <v>250</v>
      </c>
      <c r="C75" s="99" t="s">
        <v>47</v>
      </c>
      <c r="D75" s="81" t="s">
        <v>256</v>
      </c>
      <c r="E75" s="101" t="s">
        <v>16</v>
      </c>
      <c r="F75" s="101" t="s">
        <v>36</v>
      </c>
      <c r="G75" s="101" t="s">
        <v>36</v>
      </c>
      <c r="H75" s="101" t="s">
        <v>36</v>
      </c>
      <c r="I75" s="101" t="s">
        <v>36</v>
      </c>
      <c r="J75" s="101" t="s">
        <v>36</v>
      </c>
      <c r="K75" s="101" t="s">
        <v>36</v>
      </c>
      <c r="L75" s="101">
        <v>1</v>
      </c>
      <c r="M75" s="101" t="s">
        <v>36</v>
      </c>
      <c r="N75" s="101" t="s">
        <v>36</v>
      </c>
      <c r="O75" s="101" t="s">
        <v>36</v>
      </c>
      <c r="P75" s="101" t="s">
        <v>36</v>
      </c>
      <c r="Q75" s="101" t="s">
        <v>36</v>
      </c>
      <c r="R75" s="83">
        <f t="shared" si="5"/>
        <v>1</v>
      </c>
    </row>
    <row r="76" spans="1:18" ht="99.75" customHeight="1">
      <c r="A76" s="102">
        <v>53</v>
      </c>
      <c r="B76" s="54" t="s">
        <v>251</v>
      </c>
      <c r="C76" s="99" t="s">
        <v>47</v>
      </c>
      <c r="D76" s="81" t="s">
        <v>256</v>
      </c>
      <c r="E76" s="101" t="s">
        <v>16</v>
      </c>
      <c r="F76" s="101" t="s">
        <v>36</v>
      </c>
      <c r="G76" s="101" t="s">
        <v>36</v>
      </c>
      <c r="H76" s="101" t="s">
        <v>36</v>
      </c>
      <c r="I76" s="101" t="s">
        <v>36</v>
      </c>
      <c r="J76" s="101" t="s">
        <v>36</v>
      </c>
      <c r="K76" s="101" t="s">
        <v>36</v>
      </c>
      <c r="L76" s="101">
        <v>1</v>
      </c>
      <c r="M76" s="101" t="s">
        <v>36</v>
      </c>
      <c r="N76" s="101" t="s">
        <v>36</v>
      </c>
      <c r="O76" s="101" t="s">
        <v>36</v>
      </c>
      <c r="P76" s="101" t="s">
        <v>36</v>
      </c>
      <c r="Q76" s="101" t="s">
        <v>36</v>
      </c>
      <c r="R76" s="83">
        <f t="shared" si="5"/>
        <v>1</v>
      </c>
    </row>
    <row r="77" spans="1:22" s="17" customFormat="1" ht="45" customHeight="1">
      <c r="A77" s="113">
        <v>54</v>
      </c>
      <c r="B77" s="118" t="s">
        <v>252</v>
      </c>
      <c r="C77" s="115" t="s">
        <v>40</v>
      </c>
      <c r="D77" s="54" t="s">
        <v>159</v>
      </c>
      <c r="E77" s="101" t="s">
        <v>15</v>
      </c>
      <c r="F77" s="48">
        <v>200000</v>
      </c>
      <c r="G77" s="48">
        <v>200000</v>
      </c>
      <c r="H77" s="48">
        <v>140500</v>
      </c>
      <c r="I77" s="48">
        <f>H77/2</f>
        <v>70250</v>
      </c>
      <c r="J77" s="48">
        <f>116000+(116000/59952809*30000000)</f>
        <v>174045.6538741996</v>
      </c>
      <c r="K77" s="48">
        <v>80000</v>
      </c>
      <c r="L77" s="48">
        <v>89631</v>
      </c>
      <c r="M77" s="48">
        <v>45000</v>
      </c>
      <c r="N77" s="48">
        <v>116000</v>
      </c>
      <c r="O77" s="48">
        <v>80000</v>
      </c>
      <c r="P77" s="48">
        <v>116000</v>
      </c>
      <c r="Q77" s="48">
        <v>80000</v>
      </c>
      <c r="R77" s="48">
        <f>H77+J77+L77+N77+P77</f>
        <v>636176.6538741996</v>
      </c>
      <c r="S77" s="27"/>
      <c r="T77" s="27"/>
      <c r="U77" s="24"/>
      <c r="V77" s="24"/>
    </row>
    <row r="78" spans="1:22" s="17" customFormat="1" ht="47.25">
      <c r="A78" s="117"/>
      <c r="B78" s="119"/>
      <c r="C78" s="121"/>
      <c r="D78" s="49" t="s">
        <v>160</v>
      </c>
      <c r="E78" s="101" t="s">
        <v>16</v>
      </c>
      <c r="F78" s="79">
        <v>0</v>
      </c>
      <c r="G78" s="79">
        <v>0</v>
      </c>
      <c r="H78" s="101">
        <v>916</v>
      </c>
      <c r="I78" s="101">
        <v>916</v>
      </c>
      <c r="J78" s="101">
        <v>916</v>
      </c>
      <c r="K78" s="101">
        <v>916</v>
      </c>
      <c r="L78" s="101">
        <v>916</v>
      </c>
      <c r="M78" s="101">
        <v>916</v>
      </c>
      <c r="N78" s="101">
        <v>916</v>
      </c>
      <c r="O78" s="101">
        <v>916</v>
      </c>
      <c r="P78" s="101">
        <v>916</v>
      </c>
      <c r="Q78" s="101">
        <v>916</v>
      </c>
      <c r="R78" s="48">
        <f aca="true" t="shared" si="6" ref="R78:R83">H78+J78+L78+N78+P78</f>
        <v>4580</v>
      </c>
      <c r="S78" s="27"/>
      <c r="T78" s="27"/>
      <c r="U78" s="24"/>
      <c r="V78" s="24"/>
    </row>
    <row r="79" spans="1:22" s="17" customFormat="1" ht="33.75" customHeight="1">
      <c r="A79" s="114"/>
      <c r="B79" s="120"/>
      <c r="C79" s="116"/>
      <c r="D79" s="49" t="s">
        <v>161</v>
      </c>
      <c r="E79" s="101" t="s">
        <v>50</v>
      </c>
      <c r="F79" s="79">
        <v>0</v>
      </c>
      <c r="G79" s="79">
        <v>0</v>
      </c>
      <c r="H79" s="48">
        <v>145000</v>
      </c>
      <c r="I79" s="48">
        <v>145000</v>
      </c>
      <c r="J79" s="48">
        <v>145000</v>
      </c>
      <c r="K79" s="48">
        <v>145000</v>
      </c>
      <c r="L79" s="48">
        <v>70000</v>
      </c>
      <c r="M79" s="48">
        <v>35000</v>
      </c>
      <c r="N79" s="48">
        <v>145000</v>
      </c>
      <c r="O79" s="48">
        <v>145000</v>
      </c>
      <c r="P79" s="48">
        <v>145000</v>
      </c>
      <c r="Q79" s="48">
        <v>145000</v>
      </c>
      <c r="R79" s="48">
        <f t="shared" si="6"/>
        <v>650000</v>
      </c>
      <c r="S79" s="27"/>
      <c r="T79" s="27"/>
      <c r="U79" s="24"/>
      <c r="V79" s="24"/>
    </row>
    <row r="80" spans="1:22" s="17" customFormat="1" ht="52.5" customHeight="1">
      <c r="A80" s="115">
        <v>55</v>
      </c>
      <c r="B80" s="118" t="s">
        <v>257</v>
      </c>
      <c r="C80" s="115" t="s">
        <v>41</v>
      </c>
      <c r="D80" s="49" t="s">
        <v>162</v>
      </c>
      <c r="E80" s="101" t="s">
        <v>16</v>
      </c>
      <c r="F80" s="101">
        <v>126</v>
      </c>
      <c r="G80" s="101">
        <v>126</v>
      </c>
      <c r="H80" s="101">
        <v>126</v>
      </c>
      <c r="I80" s="101">
        <v>126</v>
      </c>
      <c r="J80" s="101">
        <v>126</v>
      </c>
      <c r="K80" s="101">
        <v>126</v>
      </c>
      <c r="L80" s="101">
        <v>126</v>
      </c>
      <c r="M80" s="101">
        <v>126</v>
      </c>
      <c r="N80" s="101">
        <v>126</v>
      </c>
      <c r="O80" s="101">
        <v>126</v>
      </c>
      <c r="P80" s="101">
        <v>126</v>
      </c>
      <c r="Q80" s="101">
        <v>126</v>
      </c>
      <c r="R80" s="83">
        <v>126</v>
      </c>
      <c r="S80" s="27"/>
      <c r="T80" s="27"/>
      <c r="U80" s="24"/>
      <c r="V80" s="24"/>
    </row>
    <row r="81" spans="1:22" s="17" customFormat="1" ht="60" customHeight="1">
      <c r="A81" s="121"/>
      <c r="B81" s="119"/>
      <c r="C81" s="121"/>
      <c r="D81" s="49" t="s">
        <v>163</v>
      </c>
      <c r="E81" s="101" t="s">
        <v>16</v>
      </c>
      <c r="F81" s="83">
        <v>1800</v>
      </c>
      <c r="G81" s="83">
        <v>1800</v>
      </c>
      <c r="H81" s="83">
        <v>1800</v>
      </c>
      <c r="I81" s="83">
        <v>1800</v>
      </c>
      <c r="J81" s="83">
        <v>1900</v>
      </c>
      <c r="K81" s="83">
        <v>1900</v>
      </c>
      <c r="L81" s="83">
        <v>1800</v>
      </c>
      <c r="M81" s="83">
        <v>1800</v>
      </c>
      <c r="N81" s="83">
        <v>1800</v>
      </c>
      <c r="O81" s="83">
        <v>1800</v>
      </c>
      <c r="P81" s="83">
        <v>1800</v>
      </c>
      <c r="Q81" s="83">
        <v>1800</v>
      </c>
      <c r="R81" s="83">
        <f t="shared" si="6"/>
        <v>9100</v>
      </c>
      <c r="S81" s="27"/>
      <c r="T81" s="27"/>
      <c r="U81" s="24"/>
      <c r="V81" s="24"/>
    </row>
    <row r="82" spans="1:22" s="17" customFormat="1" ht="50.25" customHeight="1">
      <c r="A82" s="121"/>
      <c r="B82" s="119"/>
      <c r="C82" s="121"/>
      <c r="D82" s="49" t="s">
        <v>164</v>
      </c>
      <c r="E82" s="101" t="s">
        <v>15</v>
      </c>
      <c r="F82" s="83">
        <v>20000</v>
      </c>
      <c r="G82" s="83">
        <v>20000</v>
      </c>
      <c r="H82" s="83">
        <v>20000</v>
      </c>
      <c r="I82" s="83">
        <v>10000</v>
      </c>
      <c r="J82" s="83">
        <f aca="true" t="shared" si="7" ref="J82:O82">H82</f>
        <v>20000</v>
      </c>
      <c r="K82" s="83">
        <f t="shared" si="7"/>
        <v>10000</v>
      </c>
      <c r="L82" s="83">
        <f t="shared" si="7"/>
        <v>20000</v>
      </c>
      <c r="M82" s="83">
        <f t="shared" si="7"/>
        <v>10000</v>
      </c>
      <c r="N82" s="83">
        <f t="shared" si="7"/>
        <v>20000</v>
      </c>
      <c r="O82" s="83">
        <f t="shared" si="7"/>
        <v>10000</v>
      </c>
      <c r="P82" s="83">
        <f>N82</f>
        <v>20000</v>
      </c>
      <c r="Q82" s="83">
        <f>O82</f>
        <v>10000</v>
      </c>
      <c r="R82" s="48">
        <f t="shared" si="6"/>
        <v>100000</v>
      </c>
      <c r="S82" s="27"/>
      <c r="T82" s="27"/>
      <c r="U82" s="24"/>
      <c r="V82" s="24"/>
    </row>
    <row r="83" spans="1:22" s="17" customFormat="1" ht="48" customHeight="1">
      <c r="A83" s="121"/>
      <c r="B83" s="119"/>
      <c r="C83" s="121"/>
      <c r="D83" s="49" t="s">
        <v>165</v>
      </c>
      <c r="E83" s="101" t="s">
        <v>17</v>
      </c>
      <c r="F83" s="101">
        <v>100</v>
      </c>
      <c r="G83" s="101">
        <v>100</v>
      </c>
      <c r="H83" s="101">
        <v>100</v>
      </c>
      <c r="I83" s="101">
        <v>50</v>
      </c>
      <c r="J83" s="101">
        <v>100</v>
      </c>
      <c r="K83" s="101">
        <v>50</v>
      </c>
      <c r="L83" s="101">
        <v>100</v>
      </c>
      <c r="M83" s="101">
        <v>50</v>
      </c>
      <c r="N83" s="101">
        <v>100</v>
      </c>
      <c r="O83" s="101">
        <v>50</v>
      </c>
      <c r="P83" s="101">
        <v>100</v>
      </c>
      <c r="Q83" s="101">
        <v>50</v>
      </c>
      <c r="R83" s="83">
        <f t="shared" si="6"/>
        <v>500</v>
      </c>
      <c r="S83" s="27"/>
      <c r="T83" s="27"/>
      <c r="U83" s="24"/>
      <c r="V83" s="24"/>
    </row>
    <row r="84" spans="1:22" s="17" customFormat="1" ht="40.5" customHeight="1">
      <c r="A84" s="121"/>
      <c r="B84" s="119"/>
      <c r="C84" s="121"/>
      <c r="D84" s="49" t="s">
        <v>166</v>
      </c>
      <c r="E84" s="101" t="s">
        <v>16</v>
      </c>
      <c r="F84" s="101">
        <v>45</v>
      </c>
      <c r="G84" s="101">
        <v>45</v>
      </c>
      <c r="H84" s="101">
        <v>45</v>
      </c>
      <c r="I84" s="101">
        <v>45</v>
      </c>
      <c r="J84" s="101">
        <v>45</v>
      </c>
      <c r="K84" s="101">
        <v>45</v>
      </c>
      <c r="L84" s="101">
        <v>46</v>
      </c>
      <c r="M84" s="101">
        <f>45+1</f>
        <v>46</v>
      </c>
      <c r="N84" s="101">
        <v>46</v>
      </c>
      <c r="O84" s="101">
        <f>45+1</f>
        <v>46</v>
      </c>
      <c r="P84" s="101">
        <v>46</v>
      </c>
      <c r="Q84" s="101">
        <f>45+1</f>
        <v>46</v>
      </c>
      <c r="R84" s="101">
        <v>46</v>
      </c>
      <c r="S84" s="27"/>
      <c r="T84" s="27"/>
      <c r="U84" s="24"/>
      <c r="V84" s="24"/>
    </row>
    <row r="85" spans="1:22" s="17" customFormat="1" ht="40.5" customHeight="1">
      <c r="A85" s="121"/>
      <c r="B85" s="119"/>
      <c r="C85" s="116"/>
      <c r="D85" s="49" t="s">
        <v>167</v>
      </c>
      <c r="E85" s="101" t="s">
        <v>16</v>
      </c>
      <c r="F85" s="101">
        <v>15</v>
      </c>
      <c r="G85" s="101">
        <v>15</v>
      </c>
      <c r="H85" s="101">
        <v>15</v>
      </c>
      <c r="I85" s="101">
        <v>15</v>
      </c>
      <c r="J85" s="101">
        <v>23</v>
      </c>
      <c r="K85" s="101">
        <v>23</v>
      </c>
      <c r="L85" s="101">
        <v>23</v>
      </c>
      <c r="M85" s="101">
        <v>23</v>
      </c>
      <c r="N85" s="101">
        <v>23</v>
      </c>
      <c r="O85" s="101">
        <v>23</v>
      </c>
      <c r="P85" s="101">
        <v>23</v>
      </c>
      <c r="Q85" s="101">
        <v>23</v>
      </c>
      <c r="R85" s="83">
        <v>23</v>
      </c>
      <c r="S85" s="27"/>
      <c r="T85" s="27"/>
      <c r="U85" s="24"/>
      <c r="V85" s="24"/>
    </row>
    <row r="86" spans="1:22" s="17" customFormat="1" ht="63" customHeight="1">
      <c r="A86" s="121"/>
      <c r="B86" s="119"/>
      <c r="C86" s="115" t="s">
        <v>42</v>
      </c>
      <c r="D86" s="49" t="s">
        <v>212</v>
      </c>
      <c r="E86" s="101" t="s">
        <v>18</v>
      </c>
      <c r="F86" s="48">
        <v>249100.24</v>
      </c>
      <c r="G86" s="48">
        <v>256543.01</v>
      </c>
      <c r="H86" s="48">
        <v>234303.17</v>
      </c>
      <c r="I86" s="48">
        <v>116282.64</v>
      </c>
      <c r="J86" s="48">
        <v>240000</v>
      </c>
      <c r="K86" s="48">
        <v>120000</v>
      </c>
      <c r="L86" s="48">
        <f>240000+19000</f>
        <v>259000</v>
      </c>
      <c r="M86" s="48">
        <f aca="true" t="shared" si="8" ref="J86:O89">K86</f>
        <v>120000</v>
      </c>
      <c r="N86" s="48">
        <v>240000</v>
      </c>
      <c r="O86" s="48">
        <f t="shared" si="8"/>
        <v>120000</v>
      </c>
      <c r="P86" s="48">
        <f aca="true" t="shared" si="9" ref="P86:Q89">N86</f>
        <v>240000</v>
      </c>
      <c r="Q86" s="48">
        <f t="shared" si="9"/>
        <v>120000</v>
      </c>
      <c r="R86" s="48">
        <f aca="true" t="shared" si="10" ref="R86:R91">H86+J86+L86+N86+P86</f>
        <v>1213303.17</v>
      </c>
      <c r="S86" s="27"/>
      <c r="T86" s="27"/>
      <c r="U86" s="24"/>
      <c r="V86" s="24"/>
    </row>
    <row r="87" spans="1:22" s="17" customFormat="1" ht="48" customHeight="1">
      <c r="A87" s="121"/>
      <c r="B87" s="119"/>
      <c r="C87" s="121"/>
      <c r="D87" s="49" t="s">
        <v>168</v>
      </c>
      <c r="E87" s="101" t="s">
        <v>18</v>
      </c>
      <c r="F87" s="48">
        <v>28835.6</v>
      </c>
      <c r="G87" s="48">
        <v>37367.89</v>
      </c>
      <c r="H87" s="48">
        <v>58143.37</v>
      </c>
      <c r="I87" s="48">
        <v>41357.37</v>
      </c>
      <c r="J87" s="48">
        <f>H87</f>
        <v>58143.37</v>
      </c>
      <c r="K87" s="48">
        <f t="shared" si="8"/>
        <v>41357.37</v>
      </c>
      <c r="L87" s="48">
        <f t="shared" si="8"/>
        <v>58143.37</v>
      </c>
      <c r="M87" s="48">
        <f t="shared" si="8"/>
        <v>41357.37</v>
      </c>
      <c r="N87" s="48">
        <f t="shared" si="8"/>
        <v>58143.37</v>
      </c>
      <c r="O87" s="48">
        <f t="shared" si="8"/>
        <v>41357.37</v>
      </c>
      <c r="P87" s="48">
        <f t="shared" si="9"/>
        <v>58143.37</v>
      </c>
      <c r="Q87" s="48">
        <f t="shared" si="9"/>
        <v>41357.37</v>
      </c>
      <c r="R87" s="48">
        <f t="shared" si="10"/>
        <v>290716.85000000003</v>
      </c>
      <c r="S87" s="27"/>
      <c r="T87" s="27"/>
      <c r="U87" s="24"/>
      <c r="V87" s="24"/>
    </row>
    <row r="88" spans="1:22" s="17" customFormat="1" ht="51.75" customHeight="1">
      <c r="A88" s="121"/>
      <c r="B88" s="119"/>
      <c r="C88" s="121"/>
      <c r="D88" s="49" t="s">
        <v>169</v>
      </c>
      <c r="E88" s="101" t="s">
        <v>18</v>
      </c>
      <c r="F88" s="48">
        <v>2110.95</v>
      </c>
      <c r="G88" s="48">
        <v>3093.2</v>
      </c>
      <c r="H88" s="48">
        <v>13071.02</v>
      </c>
      <c r="I88" s="48">
        <v>7553.26</v>
      </c>
      <c r="J88" s="48">
        <f t="shared" si="8"/>
        <v>13071.02</v>
      </c>
      <c r="K88" s="48">
        <f t="shared" si="8"/>
        <v>7553.26</v>
      </c>
      <c r="L88" s="48">
        <f t="shared" si="8"/>
        <v>13071.02</v>
      </c>
      <c r="M88" s="48">
        <f t="shared" si="8"/>
        <v>7553.26</v>
      </c>
      <c r="N88" s="48">
        <f t="shared" si="8"/>
        <v>13071.02</v>
      </c>
      <c r="O88" s="48">
        <f t="shared" si="8"/>
        <v>7553.26</v>
      </c>
      <c r="P88" s="48">
        <f t="shared" si="9"/>
        <v>13071.02</v>
      </c>
      <c r="Q88" s="48">
        <f t="shared" si="9"/>
        <v>7553.26</v>
      </c>
      <c r="R88" s="48">
        <f t="shared" si="10"/>
        <v>65355.100000000006</v>
      </c>
      <c r="S88" s="27"/>
      <c r="T88" s="27"/>
      <c r="U88" s="24"/>
      <c r="V88" s="24"/>
    </row>
    <row r="89" spans="1:22" s="17" customFormat="1" ht="40.5" customHeight="1">
      <c r="A89" s="121"/>
      <c r="B89" s="119"/>
      <c r="C89" s="121"/>
      <c r="D89" s="49" t="s">
        <v>213</v>
      </c>
      <c r="E89" s="101" t="s">
        <v>18</v>
      </c>
      <c r="F89" s="48">
        <v>23475.29</v>
      </c>
      <c r="G89" s="48">
        <v>32538.81</v>
      </c>
      <c r="H89" s="48">
        <v>43791.08</v>
      </c>
      <c r="I89" s="48">
        <v>30593.31</v>
      </c>
      <c r="J89" s="48">
        <f t="shared" si="8"/>
        <v>43791.08</v>
      </c>
      <c r="K89" s="48">
        <f t="shared" si="8"/>
        <v>30593.31</v>
      </c>
      <c r="L89" s="48">
        <f t="shared" si="8"/>
        <v>43791.08</v>
      </c>
      <c r="M89" s="48">
        <f t="shared" si="8"/>
        <v>30593.31</v>
      </c>
      <c r="N89" s="48">
        <f t="shared" si="8"/>
        <v>43791.08</v>
      </c>
      <c r="O89" s="48">
        <f t="shared" si="8"/>
        <v>30593.31</v>
      </c>
      <c r="P89" s="48">
        <f t="shared" si="9"/>
        <v>43791.08</v>
      </c>
      <c r="Q89" s="48">
        <f t="shared" si="9"/>
        <v>30593.31</v>
      </c>
      <c r="R89" s="48">
        <f t="shared" si="10"/>
        <v>218955.40000000002</v>
      </c>
      <c r="S89" s="27"/>
      <c r="T89" s="27"/>
      <c r="U89" s="24"/>
      <c r="V89" s="24"/>
    </row>
    <row r="90" spans="1:22" s="17" customFormat="1" ht="51" customHeight="1">
      <c r="A90" s="116"/>
      <c r="B90" s="120"/>
      <c r="C90" s="116"/>
      <c r="D90" s="49" t="s">
        <v>170</v>
      </c>
      <c r="E90" s="101" t="s">
        <v>19</v>
      </c>
      <c r="F90" s="48">
        <v>49266.6</v>
      </c>
      <c r="G90" s="48">
        <v>43790.23</v>
      </c>
      <c r="H90" s="48">
        <v>53409.08</v>
      </c>
      <c r="I90" s="48">
        <v>28949.3</v>
      </c>
      <c r="J90" s="48">
        <v>53409.08</v>
      </c>
      <c r="K90" s="48">
        <v>28949.3</v>
      </c>
      <c r="L90" s="48">
        <v>53409.08</v>
      </c>
      <c r="M90" s="48">
        <v>28949.3</v>
      </c>
      <c r="N90" s="48">
        <v>53409.08</v>
      </c>
      <c r="O90" s="48">
        <v>28949.3</v>
      </c>
      <c r="P90" s="48">
        <v>53409.08</v>
      </c>
      <c r="Q90" s="48">
        <v>28949.3</v>
      </c>
      <c r="R90" s="48">
        <f t="shared" si="10"/>
        <v>267045.4</v>
      </c>
      <c r="S90" s="27"/>
      <c r="T90" s="27"/>
      <c r="U90" s="24"/>
      <c r="V90" s="24"/>
    </row>
    <row r="91" spans="1:22" s="17" customFormat="1" ht="111" customHeight="1">
      <c r="A91" s="101">
        <v>56</v>
      </c>
      <c r="B91" s="49" t="s">
        <v>254</v>
      </c>
      <c r="C91" s="101" t="s">
        <v>40</v>
      </c>
      <c r="D91" s="54" t="s">
        <v>171</v>
      </c>
      <c r="E91" s="101" t="s">
        <v>16</v>
      </c>
      <c r="F91" s="83">
        <v>0</v>
      </c>
      <c r="G91" s="83">
        <v>0</v>
      </c>
      <c r="H91" s="83">
        <v>0</v>
      </c>
      <c r="I91" s="83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83">
        <v>0</v>
      </c>
      <c r="R91" s="83">
        <f t="shared" si="10"/>
        <v>0</v>
      </c>
      <c r="S91" s="27"/>
      <c r="T91" s="27"/>
      <c r="U91" s="24"/>
      <c r="V91" s="24"/>
    </row>
    <row r="92" spans="1:18" ht="111" customHeight="1">
      <c r="A92" s="43">
        <v>57</v>
      </c>
      <c r="B92" s="49" t="s">
        <v>95</v>
      </c>
      <c r="C92" s="101" t="s">
        <v>40</v>
      </c>
      <c r="D92" s="54" t="s">
        <v>130</v>
      </c>
      <c r="E92" s="101" t="s">
        <v>25</v>
      </c>
      <c r="F92" s="101">
        <v>0</v>
      </c>
      <c r="G92" s="101">
        <v>53.67</v>
      </c>
      <c r="H92" s="101">
        <v>63.42</v>
      </c>
      <c r="I92" s="101">
        <v>0</v>
      </c>
      <c r="J92" s="101">
        <v>63.42</v>
      </c>
      <c r="K92" s="101">
        <v>63.42</v>
      </c>
      <c r="L92" s="101">
        <v>63.42</v>
      </c>
      <c r="M92" s="101">
        <v>63.42</v>
      </c>
      <c r="N92" s="101">
        <v>63.42</v>
      </c>
      <c r="O92" s="101">
        <v>63.42</v>
      </c>
      <c r="P92" s="101">
        <v>63.42</v>
      </c>
      <c r="Q92" s="101">
        <v>63.42</v>
      </c>
      <c r="R92" s="101">
        <v>63.42</v>
      </c>
    </row>
    <row r="93" spans="1:18" ht="111" customHeight="1">
      <c r="A93" s="43">
        <v>58</v>
      </c>
      <c r="B93" s="49" t="s">
        <v>96</v>
      </c>
      <c r="C93" s="101" t="s">
        <v>40</v>
      </c>
      <c r="D93" s="54" t="s">
        <v>172</v>
      </c>
      <c r="E93" s="101" t="s">
        <v>27</v>
      </c>
      <c r="F93" s="101">
        <v>0</v>
      </c>
      <c r="G93" s="101">
        <v>22</v>
      </c>
      <c r="H93" s="101">
        <v>4</v>
      </c>
      <c r="I93" s="101">
        <v>4</v>
      </c>
      <c r="J93" s="101">
        <v>0</v>
      </c>
      <c r="K93" s="101">
        <v>0</v>
      </c>
      <c r="L93" s="101">
        <v>0</v>
      </c>
      <c r="M93" s="101">
        <v>0</v>
      </c>
      <c r="N93" s="101">
        <v>0</v>
      </c>
      <c r="O93" s="101">
        <v>0</v>
      </c>
      <c r="P93" s="101">
        <v>0</v>
      </c>
      <c r="Q93" s="101">
        <v>0</v>
      </c>
      <c r="R93" s="83">
        <f>H93+J93+L93+N93+P93</f>
        <v>4</v>
      </c>
    </row>
    <row r="94" spans="1:18" ht="111" customHeight="1">
      <c r="A94" s="43">
        <v>59</v>
      </c>
      <c r="B94" s="54" t="s">
        <v>173</v>
      </c>
      <c r="C94" s="101" t="s">
        <v>40</v>
      </c>
      <c r="D94" s="81" t="s">
        <v>174</v>
      </c>
      <c r="E94" s="101" t="s">
        <v>16</v>
      </c>
      <c r="F94" s="101">
        <v>0</v>
      </c>
      <c r="G94" s="101">
        <v>22</v>
      </c>
      <c r="H94" s="101">
        <v>4</v>
      </c>
      <c r="I94" s="42">
        <v>4</v>
      </c>
      <c r="J94" s="80">
        <v>1</v>
      </c>
      <c r="K94" s="101">
        <v>0</v>
      </c>
      <c r="L94" s="101">
        <v>0</v>
      </c>
      <c r="M94" s="101">
        <v>0</v>
      </c>
      <c r="N94" s="101">
        <v>0</v>
      </c>
      <c r="O94" s="101">
        <v>0</v>
      </c>
      <c r="P94" s="101">
        <v>0</v>
      </c>
      <c r="Q94" s="101">
        <v>0</v>
      </c>
      <c r="R94" s="83">
        <f>H94+J94+L94+N94+P94</f>
        <v>5</v>
      </c>
    </row>
    <row r="95" spans="1:18" ht="111" customHeight="1">
      <c r="A95" s="86">
        <v>60</v>
      </c>
      <c r="B95" s="54" t="s">
        <v>175</v>
      </c>
      <c r="C95" s="101" t="s">
        <v>40</v>
      </c>
      <c r="D95" s="81" t="s">
        <v>176</v>
      </c>
      <c r="E95" s="101" t="s">
        <v>27</v>
      </c>
      <c r="F95" s="101">
        <v>0</v>
      </c>
      <c r="G95" s="101">
        <v>0</v>
      </c>
      <c r="H95" s="101">
        <v>29</v>
      </c>
      <c r="I95" s="42">
        <v>29</v>
      </c>
      <c r="J95" s="80">
        <v>0</v>
      </c>
      <c r="K95" s="101">
        <v>0</v>
      </c>
      <c r="L95" s="101">
        <v>0</v>
      </c>
      <c r="M95" s="101">
        <v>0</v>
      </c>
      <c r="N95" s="101">
        <v>0</v>
      </c>
      <c r="O95" s="101">
        <v>0</v>
      </c>
      <c r="P95" s="101">
        <v>0</v>
      </c>
      <c r="Q95" s="101">
        <v>0</v>
      </c>
      <c r="R95" s="83">
        <f>H95+J95+L95+N95+P95</f>
        <v>29</v>
      </c>
    </row>
    <row r="96" spans="1:18" ht="111" customHeight="1">
      <c r="A96" s="86">
        <v>61</v>
      </c>
      <c r="B96" s="49" t="s">
        <v>177</v>
      </c>
      <c r="C96" s="101" t="s">
        <v>40</v>
      </c>
      <c r="D96" s="81" t="s">
        <v>176</v>
      </c>
      <c r="E96" s="101" t="s">
        <v>27</v>
      </c>
      <c r="F96" s="101">
        <v>0</v>
      </c>
      <c r="G96" s="101">
        <v>0</v>
      </c>
      <c r="H96" s="101">
        <v>0</v>
      </c>
      <c r="I96" s="101">
        <v>0</v>
      </c>
      <c r="J96" s="101">
        <v>10</v>
      </c>
      <c r="K96" s="101">
        <v>10</v>
      </c>
      <c r="L96" s="101">
        <v>10</v>
      </c>
      <c r="M96" s="101">
        <v>10</v>
      </c>
      <c r="N96" s="101">
        <v>10</v>
      </c>
      <c r="O96" s="101">
        <v>10</v>
      </c>
      <c r="P96" s="101">
        <v>10</v>
      </c>
      <c r="Q96" s="101">
        <v>10</v>
      </c>
      <c r="R96" s="83">
        <f>H96+J96+L96+N96+P96</f>
        <v>40</v>
      </c>
    </row>
    <row r="97" spans="1:18" ht="30" customHeight="1">
      <c r="A97" s="4">
        <v>62</v>
      </c>
      <c r="B97" s="122" t="s">
        <v>35</v>
      </c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4"/>
    </row>
    <row r="98" spans="1:18" ht="111" customHeight="1">
      <c r="A98" s="43">
        <v>63</v>
      </c>
      <c r="B98" s="49" t="s">
        <v>100</v>
      </c>
      <c r="C98" s="101" t="s">
        <v>40</v>
      </c>
      <c r="D98" s="84" t="s">
        <v>178</v>
      </c>
      <c r="E98" s="101" t="s">
        <v>25</v>
      </c>
      <c r="F98" s="101">
        <v>15</v>
      </c>
      <c r="G98" s="101">
        <v>15</v>
      </c>
      <c r="H98" s="101">
        <v>15</v>
      </c>
      <c r="I98" s="87" t="s">
        <v>52</v>
      </c>
      <c r="J98" s="101">
        <v>7.5</v>
      </c>
      <c r="K98" s="87" t="s">
        <v>52</v>
      </c>
      <c r="L98" s="101">
        <v>7.5</v>
      </c>
      <c r="M98" s="87" t="s">
        <v>52</v>
      </c>
      <c r="N98" s="87" t="s">
        <v>51</v>
      </c>
      <c r="O98" s="87" t="s">
        <v>52</v>
      </c>
      <c r="P98" s="87" t="s">
        <v>51</v>
      </c>
      <c r="Q98" s="87" t="s">
        <v>52</v>
      </c>
      <c r="R98" s="88">
        <f>H98+J98+L98+N98+P98</f>
        <v>45</v>
      </c>
    </row>
    <row r="99" spans="1:18" ht="111" customHeight="1">
      <c r="A99" s="43">
        <v>64</v>
      </c>
      <c r="B99" s="49" t="s">
        <v>101</v>
      </c>
      <c r="C99" s="101" t="s">
        <v>40</v>
      </c>
      <c r="D99" s="84" t="s">
        <v>179</v>
      </c>
      <c r="E99" s="101" t="s">
        <v>17</v>
      </c>
      <c r="F99" s="101">
        <v>1.5</v>
      </c>
      <c r="G99" s="101">
        <v>5.14</v>
      </c>
      <c r="H99" s="101">
        <v>12.43</v>
      </c>
      <c r="I99" s="101">
        <v>3.64</v>
      </c>
      <c r="J99" s="101">
        <v>9.86</v>
      </c>
      <c r="K99" s="101">
        <v>2.86</v>
      </c>
      <c r="L99" s="101">
        <v>8.66</v>
      </c>
      <c r="M99" s="101">
        <v>2.86</v>
      </c>
      <c r="N99" s="101">
        <v>9.86</v>
      </c>
      <c r="O99" s="101">
        <v>2.86</v>
      </c>
      <c r="P99" s="101">
        <v>9.86</v>
      </c>
      <c r="Q99" s="101">
        <v>2.86</v>
      </c>
      <c r="R99" s="83">
        <f>H99+J99+L99+N99+P99</f>
        <v>50.67</v>
      </c>
    </row>
    <row r="100" spans="1:18" ht="111" customHeight="1">
      <c r="A100" s="43">
        <v>65</v>
      </c>
      <c r="B100" s="54" t="s">
        <v>102</v>
      </c>
      <c r="C100" s="101" t="s">
        <v>40</v>
      </c>
      <c r="D100" s="49" t="s">
        <v>180</v>
      </c>
      <c r="E100" s="101" t="s">
        <v>28</v>
      </c>
      <c r="F100" s="83">
        <v>1500</v>
      </c>
      <c r="G100" s="83">
        <v>2277</v>
      </c>
      <c r="H100" s="83">
        <v>4554</v>
      </c>
      <c r="I100" s="82">
        <v>2000</v>
      </c>
      <c r="J100" s="83">
        <v>2277</v>
      </c>
      <c r="K100" s="83">
        <v>1000</v>
      </c>
      <c r="L100" s="83">
        <v>2000</v>
      </c>
      <c r="M100" s="83">
        <v>1000</v>
      </c>
      <c r="N100" s="83">
        <v>2277</v>
      </c>
      <c r="O100" s="83">
        <v>1000</v>
      </c>
      <c r="P100" s="83">
        <v>2277</v>
      </c>
      <c r="Q100" s="83">
        <v>1000</v>
      </c>
      <c r="R100" s="83">
        <f>H100+J100+L100+N100+P100</f>
        <v>13385</v>
      </c>
    </row>
    <row r="101" spans="1:18" ht="111" customHeight="1">
      <c r="A101" s="43">
        <v>66</v>
      </c>
      <c r="B101" s="54" t="s">
        <v>103</v>
      </c>
      <c r="C101" s="101" t="s">
        <v>40</v>
      </c>
      <c r="D101" s="54" t="s">
        <v>181</v>
      </c>
      <c r="E101" s="42" t="s">
        <v>16</v>
      </c>
      <c r="F101" s="101" t="s">
        <v>31</v>
      </c>
      <c r="G101" s="101" t="s">
        <v>31</v>
      </c>
      <c r="H101" s="101" t="s">
        <v>31</v>
      </c>
      <c r="I101" s="101" t="s">
        <v>31</v>
      </c>
      <c r="J101" s="42">
        <f>100-50</f>
        <v>50</v>
      </c>
      <c r="K101" s="42">
        <v>50</v>
      </c>
      <c r="L101" s="42">
        <v>50</v>
      </c>
      <c r="M101" s="42">
        <v>50</v>
      </c>
      <c r="N101" s="42">
        <v>50</v>
      </c>
      <c r="O101" s="42">
        <v>50</v>
      </c>
      <c r="P101" s="42">
        <v>50</v>
      </c>
      <c r="Q101" s="42">
        <v>50</v>
      </c>
      <c r="R101" s="42">
        <f>J101+L101+N101+P101</f>
        <v>200</v>
      </c>
    </row>
    <row r="102" spans="1:18" ht="111" customHeight="1">
      <c r="A102" s="86">
        <v>67</v>
      </c>
      <c r="B102" s="54" t="s">
        <v>104</v>
      </c>
      <c r="C102" s="101" t="s">
        <v>40</v>
      </c>
      <c r="D102" s="54" t="s">
        <v>182</v>
      </c>
      <c r="E102" s="42" t="s">
        <v>16</v>
      </c>
      <c r="F102" s="101" t="s">
        <v>31</v>
      </c>
      <c r="G102" s="101" t="s">
        <v>31</v>
      </c>
      <c r="H102" s="101" t="s">
        <v>31</v>
      </c>
      <c r="I102" s="101" t="s">
        <v>31</v>
      </c>
      <c r="J102" s="42">
        <v>4</v>
      </c>
      <c r="K102" s="42">
        <v>0</v>
      </c>
      <c r="L102" s="42">
        <v>8</v>
      </c>
      <c r="M102" s="42">
        <v>0</v>
      </c>
      <c r="N102" s="42">
        <v>8</v>
      </c>
      <c r="O102" s="42">
        <v>0</v>
      </c>
      <c r="P102" s="42">
        <v>8</v>
      </c>
      <c r="Q102" s="42">
        <v>0</v>
      </c>
      <c r="R102" s="42">
        <f>J102+L102+N102+P102</f>
        <v>28</v>
      </c>
    </row>
    <row r="103" spans="1:18" ht="30" customHeight="1">
      <c r="A103" s="107">
        <v>68</v>
      </c>
      <c r="B103" s="122" t="s">
        <v>67</v>
      </c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4"/>
    </row>
    <row r="104" spans="1:18" ht="93" customHeight="1">
      <c r="A104" s="43">
        <v>69</v>
      </c>
      <c r="B104" s="49" t="s">
        <v>183</v>
      </c>
      <c r="C104" s="101" t="s">
        <v>66</v>
      </c>
      <c r="D104" s="81" t="s">
        <v>184</v>
      </c>
      <c r="E104" s="101" t="s">
        <v>25</v>
      </c>
      <c r="F104" s="101" t="s">
        <v>36</v>
      </c>
      <c r="G104" s="101" t="s">
        <v>36</v>
      </c>
      <c r="H104" s="101">
        <v>100</v>
      </c>
      <c r="I104" s="42">
        <v>100</v>
      </c>
      <c r="J104" s="101">
        <v>100</v>
      </c>
      <c r="K104" s="42">
        <v>100</v>
      </c>
      <c r="L104" s="101">
        <v>100</v>
      </c>
      <c r="M104" s="42">
        <v>100</v>
      </c>
      <c r="N104" s="42">
        <v>100</v>
      </c>
      <c r="O104" s="42">
        <v>100</v>
      </c>
      <c r="P104" s="42">
        <v>100</v>
      </c>
      <c r="Q104" s="42">
        <v>100</v>
      </c>
      <c r="R104" s="42">
        <v>100</v>
      </c>
    </row>
    <row r="105" spans="1:18" ht="93" customHeight="1">
      <c r="A105" s="43">
        <v>70</v>
      </c>
      <c r="B105" s="49" t="s">
        <v>185</v>
      </c>
      <c r="C105" s="101" t="s">
        <v>66</v>
      </c>
      <c r="D105" s="81" t="s">
        <v>186</v>
      </c>
      <c r="E105" s="101" t="s">
        <v>25</v>
      </c>
      <c r="F105" s="101" t="s">
        <v>36</v>
      </c>
      <c r="G105" s="101" t="s">
        <v>36</v>
      </c>
      <c r="H105" s="101">
        <v>100</v>
      </c>
      <c r="I105" s="101" t="s">
        <v>36</v>
      </c>
      <c r="J105" s="101">
        <v>100</v>
      </c>
      <c r="K105" s="42">
        <v>100</v>
      </c>
      <c r="L105" s="101">
        <v>100</v>
      </c>
      <c r="M105" s="42">
        <v>100</v>
      </c>
      <c r="N105" s="42">
        <v>100</v>
      </c>
      <c r="O105" s="42">
        <v>100</v>
      </c>
      <c r="P105" s="42">
        <v>100</v>
      </c>
      <c r="Q105" s="42">
        <v>100</v>
      </c>
      <c r="R105" s="42">
        <v>100</v>
      </c>
    </row>
    <row r="106" spans="1:18" ht="85.5" customHeight="1">
      <c r="A106" s="43">
        <v>71</v>
      </c>
      <c r="B106" s="54" t="s">
        <v>107</v>
      </c>
      <c r="C106" s="101" t="s">
        <v>66</v>
      </c>
      <c r="D106" s="81" t="s">
        <v>187</v>
      </c>
      <c r="E106" s="101" t="s">
        <v>27</v>
      </c>
      <c r="F106" s="42">
        <v>10</v>
      </c>
      <c r="G106" s="101" t="s">
        <v>36</v>
      </c>
      <c r="H106" s="82">
        <v>70</v>
      </c>
      <c r="I106" s="82">
        <v>60</v>
      </c>
      <c r="J106" s="82">
        <v>3</v>
      </c>
      <c r="K106" s="42">
        <v>3</v>
      </c>
      <c r="L106" s="82">
        <v>2</v>
      </c>
      <c r="M106" s="42">
        <v>2</v>
      </c>
      <c r="N106" s="42">
        <v>2</v>
      </c>
      <c r="O106" s="42">
        <v>2</v>
      </c>
      <c r="P106" s="42">
        <v>2</v>
      </c>
      <c r="Q106" s="42">
        <v>2</v>
      </c>
      <c r="R106" s="82">
        <f>H106+J106+L106+N106+P106</f>
        <v>79</v>
      </c>
    </row>
    <row r="107" spans="1:18" ht="85.5" customHeight="1">
      <c r="A107" s="43">
        <v>72</v>
      </c>
      <c r="B107" s="54" t="s">
        <v>108</v>
      </c>
      <c r="C107" s="101" t="s">
        <v>66</v>
      </c>
      <c r="D107" s="81" t="s">
        <v>188</v>
      </c>
      <c r="E107" s="101" t="s">
        <v>37</v>
      </c>
      <c r="F107" s="42">
        <v>1</v>
      </c>
      <c r="G107" s="42">
        <v>1</v>
      </c>
      <c r="H107" s="42">
        <v>1</v>
      </c>
      <c r="I107" s="42">
        <v>1</v>
      </c>
      <c r="J107" s="82">
        <v>1</v>
      </c>
      <c r="K107" s="42">
        <v>1</v>
      </c>
      <c r="L107" s="82">
        <v>1</v>
      </c>
      <c r="M107" s="42">
        <v>1</v>
      </c>
      <c r="N107" s="42">
        <v>1</v>
      </c>
      <c r="O107" s="42">
        <v>1</v>
      </c>
      <c r="P107" s="42">
        <v>1</v>
      </c>
      <c r="Q107" s="42">
        <v>1</v>
      </c>
      <c r="R107" s="42">
        <v>1</v>
      </c>
    </row>
    <row r="108" spans="1:18" ht="65.25" customHeight="1">
      <c r="A108" s="113">
        <v>73</v>
      </c>
      <c r="B108" s="118" t="s">
        <v>189</v>
      </c>
      <c r="C108" s="115" t="s">
        <v>66</v>
      </c>
      <c r="D108" s="81" t="s">
        <v>190</v>
      </c>
      <c r="E108" s="101" t="s">
        <v>27</v>
      </c>
      <c r="F108" s="42" t="s">
        <v>13</v>
      </c>
      <c r="G108" s="42" t="s">
        <v>13</v>
      </c>
      <c r="H108" s="42">
        <v>69</v>
      </c>
      <c r="I108" s="42" t="s">
        <v>13</v>
      </c>
      <c r="J108" s="82">
        <v>69</v>
      </c>
      <c r="K108" s="82">
        <v>69</v>
      </c>
      <c r="L108" s="82">
        <v>69</v>
      </c>
      <c r="M108" s="82">
        <v>69</v>
      </c>
      <c r="N108" s="82">
        <v>69</v>
      </c>
      <c r="O108" s="82">
        <v>69</v>
      </c>
      <c r="P108" s="82">
        <v>69</v>
      </c>
      <c r="Q108" s="82">
        <v>69</v>
      </c>
      <c r="R108" s="82">
        <v>69</v>
      </c>
    </row>
    <row r="109" spans="1:18" ht="80.25" customHeight="1">
      <c r="A109" s="117"/>
      <c r="B109" s="119"/>
      <c r="C109" s="121"/>
      <c r="D109" s="89" t="s">
        <v>191</v>
      </c>
      <c r="E109" s="101" t="s">
        <v>27</v>
      </c>
      <c r="F109" s="42" t="s">
        <v>13</v>
      </c>
      <c r="G109" s="42" t="s">
        <v>13</v>
      </c>
      <c r="H109" s="42">
        <v>350</v>
      </c>
      <c r="I109" s="42">
        <v>350</v>
      </c>
      <c r="J109" s="42">
        <v>350</v>
      </c>
      <c r="K109" s="42">
        <v>350</v>
      </c>
      <c r="L109" s="42">
        <v>350</v>
      </c>
      <c r="M109" s="42">
        <v>350</v>
      </c>
      <c r="N109" s="42">
        <v>350</v>
      </c>
      <c r="O109" s="42">
        <v>350</v>
      </c>
      <c r="P109" s="42">
        <v>350</v>
      </c>
      <c r="Q109" s="42">
        <v>350</v>
      </c>
      <c r="R109" s="42">
        <v>350</v>
      </c>
    </row>
    <row r="110" spans="1:18" ht="81" customHeight="1">
      <c r="A110" s="114"/>
      <c r="B110" s="120"/>
      <c r="C110" s="116"/>
      <c r="D110" s="89" t="s">
        <v>192</v>
      </c>
      <c r="E110" s="101" t="s">
        <v>58</v>
      </c>
      <c r="F110" s="42" t="s">
        <v>13</v>
      </c>
      <c r="G110" s="42" t="s">
        <v>13</v>
      </c>
      <c r="H110" s="42" t="s">
        <v>13</v>
      </c>
      <c r="I110" s="101" t="s">
        <v>36</v>
      </c>
      <c r="J110" s="90">
        <v>4583.7</v>
      </c>
      <c r="K110" s="90">
        <v>2291.8</v>
      </c>
      <c r="L110" s="90">
        <v>23030</v>
      </c>
      <c r="M110" s="90">
        <v>11515</v>
      </c>
      <c r="N110" s="90">
        <v>4583.7</v>
      </c>
      <c r="O110" s="90">
        <v>2291.8</v>
      </c>
      <c r="P110" s="90">
        <v>4583.7</v>
      </c>
      <c r="Q110" s="90">
        <v>2291.8</v>
      </c>
      <c r="R110" s="90">
        <f>J110+L110+N110+P110</f>
        <v>36781.1</v>
      </c>
    </row>
    <row r="111" spans="1:18" ht="127.5" customHeight="1">
      <c r="A111" s="43">
        <v>74</v>
      </c>
      <c r="B111" s="54" t="s">
        <v>110</v>
      </c>
      <c r="C111" s="101" t="s">
        <v>66</v>
      </c>
      <c r="D111" s="81" t="s">
        <v>193</v>
      </c>
      <c r="E111" s="101" t="s">
        <v>27</v>
      </c>
      <c r="F111" s="101" t="s">
        <v>36</v>
      </c>
      <c r="G111" s="101" t="s">
        <v>36</v>
      </c>
      <c r="H111" s="101" t="s">
        <v>36</v>
      </c>
      <c r="I111" s="101" t="s">
        <v>36</v>
      </c>
      <c r="J111" s="82">
        <v>1</v>
      </c>
      <c r="K111" s="82">
        <v>1</v>
      </c>
      <c r="L111" s="101" t="s">
        <v>36</v>
      </c>
      <c r="M111" s="101" t="s">
        <v>36</v>
      </c>
      <c r="N111" s="101" t="s">
        <v>36</v>
      </c>
      <c r="O111" s="101" t="s">
        <v>36</v>
      </c>
      <c r="P111" s="101" t="s">
        <v>36</v>
      </c>
      <c r="Q111" s="101" t="s">
        <v>36</v>
      </c>
      <c r="R111" s="42">
        <v>1</v>
      </c>
    </row>
    <row r="112" spans="1:18" ht="100.5" customHeight="1">
      <c r="A112" s="43">
        <v>75</v>
      </c>
      <c r="B112" s="54" t="s">
        <v>111</v>
      </c>
      <c r="C112" s="101" t="s">
        <v>66</v>
      </c>
      <c r="D112" s="81" t="s">
        <v>194</v>
      </c>
      <c r="E112" s="101" t="s">
        <v>27</v>
      </c>
      <c r="F112" s="42" t="s">
        <v>13</v>
      </c>
      <c r="G112" s="42" t="s">
        <v>13</v>
      </c>
      <c r="H112" s="82">
        <v>3000</v>
      </c>
      <c r="I112" s="82">
        <v>3000</v>
      </c>
      <c r="J112" s="82">
        <v>750</v>
      </c>
      <c r="K112" s="82" t="s">
        <v>13</v>
      </c>
      <c r="L112" s="82">
        <v>1000</v>
      </c>
      <c r="M112" s="82">
        <v>1000</v>
      </c>
      <c r="N112" s="82">
        <v>1000</v>
      </c>
      <c r="O112" s="82">
        <v>1000</v>
      </c>
      <c r="P112" s="82">
        <v>1000</v>
      </c>
      <c r="Q112" s="82">
        <v>1000</v>
      </c>
      <c r="R112" s="82">
        <f>H112+J112+L112+N112+P112</f>
        <v>6750</v>
      </c>
    </row>
    <row r="113" spans="1:18" ht="100.5" customHeight="1">
      <c r="A113" s="43">
        <v>76</v>
      </c>
      <c r="B113" s="54" t="s">
        <v>112</v>
      </c>
      <c r="C113" s="101" t="s">
        <v>66</v>
      </c>
      <c r="D113" s="81" t="s">
        <v>195</v>
      </c>
      <c r="E113" s="101" t="s">
        <v>27</v>
      </c>
      <c r="F113" s="42" t="s">
        <v>13</v>
      </c>
      <c r="G113" s="42" t="s">
        <v>13</v>
      </c>
      <c r="H113" s="42">
        <v>150</v>
      </c>
      <c r="I113" s="42">
        <v>150</v>
      </c>
      <c r="J113" s="82">
        <v>50</v>
      </c>
      <c r="K113" s="82">
        <v>50</v>
      </c>
      <c r="L113" s="82">
        <v>50</v>
      </c>
      <c r="M113" s="82">
        <v>50</v>
      </c>
      <c r="N113" s="82">
        <v>50</v>
      </c>
      <c r="O113" s="82">
        <v>50</v>
      </c>
      <c r="P113" s="82">
        <v>50</v>
      </c>
      <c r="Q113" s="82">
        <v>50</v>
      </c>
      <c r="R113" s="82">
        <f>H113+J113+L113+N113+P113</f>
        <v>350</v>
      </c>
    </row>
    <row r="114" spans="1:18" ht="100.5" customHeight="1">
      <c r="A114" s="43">
        <v>77</v>
      </c>
      <c r="B114" s="49" t="s">
        <v>113</v>
      </c>
      <c r="C114" s="101" t="s">
        <v>66</v>
      </c>
      <c r="D114" s="81" t="s">
        <v>196</v>
      </c>
      <c r="E114" s="101" t="s">
        <v>32</v>
      </c>
      <c r="F114" s="101">
        <v>969.1</v>
      </c>
      <c r="G114" s="101">
        <v>852</v>
      </c>
      <c r="H114" s="101">
        <v>942</v>
      </c>
      <c r="I114" s="79">
        <v>477</v>
      </c>
      <c r="J114" s="101">
        <v>977.6</v>
      </c>
      <c r="K114" s="79">
        <v>500</v>
      </c>
      <c r="L114" s="101" t="s">
        <v>36</v>
      </c>
      <c r="M114" s="101" t="s">
        <v>36</v>
      </c>
      <c r="N114" s="101" t="s">
        <v>36</v>
      </c>
      <c r="O114" s="101" t="s">
        <v>36</v>
      </c>
      <c r="P114" s="101" t="s">
        <v>36</v>
      </c>
      <c r="Q114" s="101" t="s">
        <v>36</v>
      </c>
      <c r="R114" s="58">
        <f>H114+J114</f>
        <v>1919.6</v>
      </c>
    </row>
    <row r="115" spans="1:18" ht="49.5" customHeight="1">
      <c r="A115" s="113">
        <v>78</v>
      </c>
      <c r="B115" s="118" t="s">
        <v>114</v>
      </c>
      <c r="C115" s="131" t="s">
        <v>66</v>
      </c>
      <c r="D115" s="89" t="s">
        <v>197</v>
      </c>
      <c r="E115" s="101" t="s">
        <v>27</v>
      </c>
      <c r="F115" s="42">
        <v>2</v>
      </c>
      <c r="G115" s="42">
        <v>2</v>
      </c>
      <c r="H115" s="42">
        <v>2</v>
      </c>
      <c r="I115" s="42">
        <v>2</v>
      </c>
      <c r="J115" s="42">
        <v>2</v>
      </c>
      <c r="K115" s="42">
        <v>2</v>
      </c>
      <c r="L115" s="101" t="s">
        <v>36</v>
      </c>
      <c r="M115" s="101" t="s">
        <v>36</v>
      </c>
      <c r="N115" s="101" t="s">
        <v>36</v>
      </c>
      <c r="O115" s="101" t="s">
        <v>36</v>
      </c>
      <c r="P115" s="101" t="s">
        <v>36</v>
      </c>
      <c r="Q115" s="101" t="s">
        <v>36</v>
      </c>
      <c r="R115" s="42">
        <v>2</v>
      </c>
    </row>
    <row r="116" spans="1:18" ht="49.5" customHeight="1">
      <c r="A116" s="114"/>
      <c r="B116" s="120"/>
      <c r="C116" s="132"/>
      <c r="D116" s="89" t="s">
        <v>198</v>
      </c>
      <c r="E116" s="101" t="s">
        <v>27</v>
      </c>
      <c r="F116" s="42">
        <v>13</v>
      </c>
      <c r="G116" s="42">
        <v>13</v>
      </c>
      <c r="H116" s="42">
        <v>13</v>
      </c>
      <c r="I116" s="42">
        <v>13</v>
      </c>
      <c r="J116" s="42">
        <v>13</v>
      </c>
      <c r="K116" s="42">
        <v>13</v>
      </c>
      <c r="L116" s="101" t="s">
        <v>36</v>
      </c>
      <c r="M116" s="101" t="s">
        <v>36</v>
      </c>
      <c r="N116" s="101" t="s">
        <v>36</v>
      </c>
      <c r="O116" s="101" t="s">
        <v>36</v>
      </c>
      <c r="P116" s="101" t="s">
        <v>36</v>
      </c>
      <c r="Q116" s="101" t="s">
        <v>36</v>
      </c>
      <c r="R116" s="42">
        <v>13</v>
      </c>
    </row>
    <row r="117" spans="1:22" s="6" customFormat="1" ht="30" customHeight="1">
      <c r="A117" s="4">
        <v>79</v>
      </c>
      <c r="B117" s="122" t="s">
        <v>54</v>
      </c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4"/>
      <c r="S117" s="29"/>
      <c r="T117" s="29"/>
      <c r="U117" s="25"/>
      <c r="V117" s="25"/>
    </row>
    <row r="118" spans="1:22" s="6" customFormat="1" ht="111" customHeight="1">
      <c r="A118" s="43">
        <v>80</v>
      </c>
      <c r="B118" s="54" t="s">
        <v>115</v>
      </c>
      <c r="C118" s="101" t="s">
        <v>40</v>
      </c>
      <c r="D118" s="54" t="s">
        <v>134</v>
      </c>
      <c r="E118" s="101" t="s">
        <v>25</v>
      </c>
      <c r="F118" s="101" t="s">
        <v>13</v>
      </c>
      <c r="G118" s="101" t="s">
        <v>13</v>
      </c>
      <c r="H118" s="42" t="s">
        <v>13</v>
      </c>
      <c r="I118" s="42" t="s">
        <v>13</v>
      </c>
      <c r="J118" s="101">
        <v>100</v>
      </c>
      <c r="K118" s="101">
        <v>100</v>
      </c>
      <c r="L118" s="101">
        <v>100</v>
      </c>
      <c r="M118" s="101">
        <v>100</v>
      </c>
      <c r="N118" s="101">
        <v>100</v>
      </c>
      <c r="O118" s="101">
        <v>100</v>
      </c>
      <c r="P118" s="101">
        <v>100</v>
      </c>
      <c r="Q118" s="101">
        <v>100</v>
      </c>
      <c r="R118" s="101">
        <v>100</v>
      </c>
      <c r="S118" s="29"/>
      <c r="T118" s="29"/>
      <c r="U118" s="25"/>
      <c r="V118" s="25"/>
    </row>
    <row r="119" spans="1:22" s="6" customFormat="1" ht="111" customHeight="1">
      <c r="A119" s="43">
        <v>81</v>
      </c>
      <c r="B119" s="49" t="s">
        <v>199</v>
      </c>
      <c r="C119" s="101" t="s">
        <v>40</v>
      </c>
      <c r="D119" s="49" t="s">
        <v>200</v>
      </c>
      <c r="E119" s="101" t="s">
        <v>26</v>
      </c>
      <c r="F119" s="101" t="s">
        <v>13</v>
      </c>
      <c r="G119" s="101" t="s">
        <v>13</v>
      </c>
      <c r="H119" s="42" t="s">
        <v>13</v>
      </c>
      <c r="I119" s="42" t="s">
        <v>13</v>
      </c>
      <c r="J119" s="101">
        <v>10</v>
      </c>
      <c r="K119" s="101">
        <v>5</v>
      </c>
      <c r="L119" s="101">
        <v>10</v>
      </c>
      <c r="M119" s="101">
        <v>5</v>
      </c>
      <c r="N119" s="101">
        <v>10</v>
      </c>
      <c r="O119" s="101">
        <v>5</v>
      </c>
      <c r="P119" s="101">
        <v>10</v>
      </c>
      <c r="Q119" s="101">
        <v>5</v>
      </c>
      <c r="R119" s="91">
        <f>J119+L119+N119+P119</f>
        <v>40</v>
      </c>
      <c r="S119" s="29"/>
      <c r="T119" s="29"/>
      <c r="U119" s="25"/>
      <c r="V119" s="25"/>
    </row>
    <row r="120" spans="1:18" ht="42" customHeight="1">
      <c r="A120" s="125">
        <v>82</v>
      </c>
      <c r="B120" s="126" t="s">
        <v>117</v>
      </c>
      <c r="C120" s="115" t="s">
        <v>40</v>
      </c>
      <c r="D120" s="49" t="s">
        <v>201</v>
      </c>
      <c r="E120" s="101" t="s">
        <v>16</v>
      </c>
      <c r="F120" s="101" t="s">
        <v>13</v>
      </c>
      <c r="G120" s="101" t="s">
        <v>13</v>
      </c>
      <c r="H120" s="42" t="s">
        <v>13</v>
      </c>
      <c r="I120" s="42" t="s">
        <v>13</v>
      </c>
      <c r="J120" s="101">
        <v>30</v>
      </c>
      <c r="K120" s="101">
        <v>15</v>
      </c>
      <c r="L120" s="107">
        <v>30</v>
      </c>
      <c r="M120" s="107">
        <v>15</v>
      </c>
      <c r="N120" s="107">
        <v>30</v>
      </c>
      <c r="O120" s="107">
        <v>15</v>
      </c>
      <c r="P120" s="107">
        <v>30</v>
      </c>
      <c r="Q120" s="107">
        <v>15</v>
      </c>
      <c r="R120" s="91">
        <f>J120+L120+N120+P120</f>
        <v>120</v>
      </c>
    </row>
    <row r="121" spans="1:18" ht="50.25" customHeight="1">
      <c r="A121" s="125"/>
      <c r="B121" s="127"/>
      <c r="C121" s="121"/>
      <c r="D121" s="49" t="s">
        <v>202</v>
      </c>
      <c r="E121" s="101" t="s">
        <v>16</v>
      </c>
      <c r="F121" s="101" t="s">
        <v>13</v>
      </c>
      <c r="G121" s="101" t="s">
        <v>13</v>
      </c>
      <c r="H121" s="42" t="s">
        <v>13</v>
      </c>
      <c r="I121" s="42" t="s">
        <v>13</v>
      </c>
      <c r="J121" s="101">
        <v>50</v>
      </c>
      <c r="K121" s="101">
        <v>25</v>
      </c>
      <c r="L121" s="107">
        <v>50</v>
      </c>
      <c r="M121" s="107">
        <v>25</v>
      </c>
      <c r="N121" s="107">
        <v>50</v>
      </c>
      <c r="O121" s="107">
        <v>25</v>
      </c>
      <c r="P121" s="107">
        <v>50</v>
      </c>
      <c r="Q121" s="107">
        <v>25</v>
      </c>
      <c r="R121" s="91">
        <f>J121+L121+N121+P121</f>
        <v>200</v>
      </c>
    </row>
    <row r="122" spans="1:18" ht="50.25" customHeight="1">
      <c r="A122" s="125"/>
      <c r="B122" s="127"/>
      <c r="C122" s="121"/>
      <c r="D122" s="49" t="s">
        <v>203</v>
      </c>
      <c r="E122" s="101" t="s">
        <v>53</v>
      </c>
      <c r="F122" s="101" t="s">
        <v>13</v>
      </c>
      <c r="G122" s="101" t="s">
        <v>13</v>
      </c>
      <c r="H122" s="42" t="s">
        <v>13</v>
      </c>
      <c r="I122" s="42" t="s">
        <v>13</v>
      </c>
      <c r="J122" s="83">
        <v>2100</v>
      </c>
      <c r="K122" s="83">
        <v>800</v>
      </c>
      <c r="L122" s="92">
        <v>2100</v>
      </c>
      <c r="M122" s="92">
        <v>800</v>
      </c>
      <c r="N122" s="92">
        <v>2100</v>
      </c>
      <c r="O122" s="92">
        <v>800</v>
      </c>
      <c r="P122" s="92">
        <v>2100</v>
      </c>
      <c r="Q122" s="92">
        <v>800</v>
      </c>
      <c r="R122" s="91">
        <f>J122+L122+N122+P122</f>
        <v>8400</v>
      </c>
    </row>
    <row r="123" spans="1:18" ht="30" customHeight="1">
      <c r="A123" s="101">
        <v>83</v>
      </c>
      <c r="B123" s="129" t="s">
        <v>56</v>
      </c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</row>
    <row r="124" spans="1:22" s="29" customFormat="1" ht="111" customHeight="1">
      <c r="A124" s="42">
        <v>84</v>
      </c>
      <c r="B124" s="54" t="s">
        <v>118</v>
      </c>
      <c r="C124" s="101" t="s">
        <v>40</v>
      </c>
      <c r="D124" s="54" t="s">
        <v>204</v>
      </c>
      <c r="E124" s="101" t="s">
        <v>25</v>
      </c>
      <c r="F124" s="101">
        <v>5.88</v>
      </c>
      <c r="G124" s="79">
        <v>23.52</v>
      </c>
      <c r="H124" s="101">
        <v>45.05</v>
      </c>
      <c r="I124" s="101">
        <v>45.05</v>
      </c>
      <c r="J124" s="42" t="s">
        <v>13</v>
      </c>
      <c r="K124" s="42" t="s">
        <v>13</v>
      </c>
      <c r="L124" s="42" t="s">
        <v>13</v>
      </c>
      <c r="M124" s="42" t="s">
        <v>13</v>
      </c>
      <c r="N124" s="42" t="s">
        <v>13</v>
      </c>
      <c r="O124" s="42" t="s">
        <v>13</v>
      </c>
      <c r="P124" s="42" t="s">
        <v>13</v>
      </c>
      <c r="Q124" s="42" t="s">
        <v>13</v>
      </c>
      <c r="R124" s="101">
        <v>45.05</v>
      </c>
      <c r="U124" s="25"/>
      <c r="V124" s="25"/>
    </row>
    <row r="125" spans="1:22" s="29" customFormat="1" ht="111" customHeight="1">
      <c r="A125" s="42">
        <v>85</v>
      </c>
      <c r="B125" s="65" t="s">
        <v>119</v>
      </c>
      <c r="C125" s="101" t="s">
        <v>40</v>
      </c>
      <c r="D125" s="49" t="s">
        <v>205</v>
      </c>
      <c r="E125" s="101" t="s">
        <v>25</v>
      </c>
      <c r="F125" s="101">
        <v>10</v>
      </c>
      <c r="G125" s="101">
        <v>15</v>
      </c>
      <c r="H125" s="91">
        <v>30</v>
      </c>
      <c r="I125" s="101">
        <v>10</v>
      </c>
      <c r="J125" s="42" t="s">
        <v>13</v>
      </c>
      <c r="K125" s="42" t="s">
        <v>13</v>
      </c>
      <c r="L125" s="42" t="s">
        <v>13</v>
      </c>
      <c r="M125" s="42" t="s">
        <v>13</v>
      </c>
      <c r="N125" s="42" t="s">
        <v>13</v>
      </c>
      <c r="O125" s="42" t="s">
        <v>13</v>
      </c>
      <c r="P125" s="42" t="s">
        <v>13</v>
      </c>
      <c r="Q125" s="42" t="s">
        <v>13</v>
      </c>
      <c r="R125" s="101">
        <v>30</v>
      </c>
      <c r="U125" s="25"/>
      <c r="V125" s="25"/>
    </row>
    <row r="126" spans="1:22" s="29" customFormat="1" ht="111" customHeight="1">
      <c r="A126" s="42">
        <v>86</v>
      </c>
      <c r="B126" s="54" t="s">
        <v>120</v>
      </c>
      <c r="C126" s="101" t="s">
        <v>40</v>
      </c>
      <c r="D126" s="49" t="s">
        <v>206</v>
      </c>
      <c r="E126" s="101" t="s">
        <v>16</v>
      </c>
      <c r="F126" s="101">
        <v>0</v>
      </c>
      <c r="G126" s="101">
        <v>0</v>
      </c>
      <c r="H126" s="101">
        <v>1</v>
      </c>
      <c r="I126" s="101">
        <v>1</v>
      </c>
      <c r="J126" s="42" t="s">
        <v>13</v>
      </c>
      <c r="K126" s="42" t="s">
        <v>13</v>
      </c>
      <c r="L126" s="42" t="s">
        <v>13</v>
      </c>
      <c r="M126" s="42" t="s">
        <v>13</v>
      </c>
      <c r="N126" s="42" t="s">
        <v>13</v>
      </c>
      <c r="O126" s="42" t="s">
        <v>13</v>
      </c>
      <c r="P126" s="42" t="s">
        <v>13</v>
      </c>
      <c r="Q126" s="42" t="s">
        <v>13</v>
      </c>
      <c r="R126" s="101">
        <v>1</v>
      </c>
      <c r="U126" s="25"/>
      <c r="V126" s="25"/>
    </row>
    <row r="127" spans="1:22" s="30" customFormat="1" ht="39.75" customHeight="1">
      <c r="A127" s="115">
        <v>87</v>
      </c>
      <c r="B127" s="126" t="s">
        <v>121</v>
      </c>
      <c r="C127" s="115" t="s">
        <v>40</v>
      </c>
      <c r="D127" s="49" t="s">
        <v>201</v>
      </c>
      <c r="E127" s="101" t="s">
        <v>16</v>
      </c>
      <c r="F127" s="101">
        <v>30</v>
      </c>
      <c r="G127" s="101">
        <v>30</v>
      </c>
      <c r="H127" s="101">
        <v>30</v>
      </c>
      <c r="I127" s="101">
        <v>15</v>
      </c>
      <c r="J127" s="42" t="s">
        <v>13</v>
      </c>
      <c r="K127" s="42" t="s">
        <v>13</v>
      </c>
      <c r="L127" s="42" t="s">
        <v>13</v>
      </c>
      <c r="M127" s="42" t="s">
        <v>13</v>
      </c>
      <c r="N127" s="42" t="s">
        <v>13</v>
      </c>
      <c r="O127" s="42" t="s">
        <v>13</v>
      </c>
      <c r="P127" s="42" t="s">
        <v>13</v>
      </c>
      <c r="Q127" s="42" t="s">
        <v>13</v>
      </c>
      <c r="R127" s="101">
        <v>30</v>
      </c>
      <c r="U127" s="22"/>
      <c r="V127" s="22"/>
    </row>
    <row r="128" spans="1:22" s="30" customFormat="1" ht="57" customHeight="1">
      <c r="A128" s="121"/>
      <c r="B128" s="127"/>
      <c r="C128" s="121"/>
      <c r="D128" s="49" t="s">
        <v>207</v>
      </c>
      <c r="E128" s="101" t="s">
        <v>16</v>
      </c>
      <c r="F128" s="101">
        <v>50</v>
      </c>
      <c r="G128" s="101">
        <v>50</v>
      </c>
      <c r="H128" s="101">
        <v>50</v>
      </c>
      <c r="I128" s="101">
        <v>25</v>
      </c>
      <c r="J128" s="42" t="s">
        <v>13</v>
      </c>
      <c r="K128" s="42" t="s">
        <v>13</v>
      </c>
      <c r="L128" s="42" t="s">
        <v>13</v>
      </c>
      <c r="M128" s="42" t="s">
        <v>13</v>
      </c>
      <c r="N128" s="42" t="s">
        <v>13</v>
      </c>
      <c r="O128" s="42" t="s">
        <v>13</v>
      </c>
      <c r="P128" s="42" t="s">
        <v>13</v>
      </c>
      <c r="Q128" s="42" t="s">
        <v>13</v>
      </c>
      <c r="R128" s="101">
        <v>50</v>
      </c>
      <c r="U128" s="22"/>
      <c r="V128" s="22"/>
    </row>
    <row r="129" spans="1:22" s="30" customFormat="1" ht="57" customHeight="1">
      <c r="A129" s="121"/>
      <c r="B129" s="127"/>
      <c r="C129" s="121"/>
      <c r="D129" s="49" t="s">
        <v>203</v>
      </c>
      <c r="E129" s="101" t="s">
        <v>17</v>
      </c>
      <c r="F129" s="83">
        <v>1600</v>
      </c>
      <c r="G129" s="83">
        <v>1600</v>
      </c>
      <c r="H129" s="83">
        <f>2100+3100</f>
        <v>5200</v>
      </c>
      <c r="I129" s="83">
        <f>800+1200</f>
        <v>2000</v>
      </c>
      <c r="J129" s="42" t="s">
        <v>13</v>
      </c>
      <c r="K129" s="42" t="s">
        <v>13</v>
      </c>
      <c r="L129" s="42" t="s">
        <v>13</v>
      </c>
      <c r="M129" s="42" t="s">
        <v>13</v>
      </c>
      <c r="N129" s="42" t="s">
        <v>13</v>
      </c>
      <c r="O129" s="42" t="s">
        <v>13</v>
      </c>
      <c r="P129" s="42" t="s">
        <v>13</v>
      </c>
      <c r="Q129" s="42" t="s">
        <v>13</v>
      </c>
      <c r="R129" s="83">
        <v>5200</v>
      </c>
      <c r="U129" s="22"/>
      <c r="V129" s="22"/>
    </row>
    <row r="130" spans="1:22" s="30" customFormat="1" ht="39.75" customHeight="1">
      <c r="A130" s="116"/>
      <c r="B130" s="128"/>
      <c r="C130" s="116"/>
      <c r="D130" s="49" t="s">
        <v>208</v>
      </c>
      <c r="E130" s="101" t="s">
        <v>16</v>
      </c>
      <c r="F130" s="101">
        <v>6</v>
      </c>
      <c r="G130" s="101">
        <v>6</v>
      </c>
      <c r="H130" s="101">
        <v>6</v>
      </c>
      <c r="I130" s="101">
        <v>3</v>
      </c>
      <c r="J130" s="42" t="s">
        <v>13</v>
      </c>
      <c r="K130" s="42" t="s">
        <v>13</v>
      </c>
      <c r="L130" s="42" t="s">
        <v>13</v>
      </c>
      <c r="M130" s="42" t="s">
        <v>13</v>
      </c>
      <c r="N130" s="42" t="s">
        <v>13</v>
      </c>
      <c r="O130" s="42" t="s">
        <v>13</v>
      </c>
      <c r="P130" s="42" t="s">
        <v>13</v>
      </c>
      <c r="Q130" s="42" t="s">
        <v>13</v>
      </c>
      <c r="R130" s="83">
        <v>6</v>
      </c>
      <c r="U130" s="22"/>
      <c r="V130" s="22"/>
    </row>
    <row r="131" spans="1:18" ht="36" customHeight="1">
      <c r="A131" s="7"/>
      <c r="B131" s="8"/>
      <c r="C131" s="7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22" s="76" customFormat="1" ht="38.25" customHeight="1">
      <c r="A132" s="73"/>
      <c r="B132" s="133" t="s">
        <v>49</v>
      </c>
      <c r="C132" s="133"/>
      <c r="D132" s="133"/>
      <c r="E132" s="74"/>
      <c r="F132" s="74"/>
      <c r="G132" s="74"/>
      <c r="H132" s="74"/>
      <c r="I132" s="74"/>
      <c r="J132" s="74"/>
      <c r="K132" s="74"/>
      <c r="L132" s="130" t="s">
        <v>20</v>
      </c>
      <c r="M132" s="130"/>
      <c r="N132" s="109"/>
      <c r="O132" s="109"/>
      <c r="P132" s="109"/>
      <c r="Q132" s="109"/>
      <c r="R132" s="74"/>
      <c r="S132" s="74"/>
      <c r="T132" s="74"/>
      <c r="U132" s="93"/>
      <c r="V132" s="93"/>
    </row>
  </sheetData>
  <sheetProtection/>
  <mergeCells count="86">
    <mergeCell ref="A4:R4"/>
    <mergeCell ref="A51:A52"/>
    <mergeCell ref="B51:B52"/>
    <mergeCell ref="C51:C52"/>
    <mergeCell ref="A6:R6"/>
    <mergeCell ref="J8:K8"/>
    <mergeCell ref="A13:A14"/>
    <mergeCell ref="L8:M8"/>
    <mergeCell ref="P8:Q8"/>
    <mergeCell ref="N8:O8"/>
    <mergeCell ref="A30:A31"/>
    <mergeCell ref="C30:C31"/>
    <mergeCell ref="A20:A21"/>
    <mergeCell ref="F7:F9"/>
    <mergeCell ref="H8:I8"/>
    <mergeCell ref="G7:G9"/>
    <mergeCell ref="C13:C14"/>
    <mergeCell ref="B28:B29"/>
    <mergeCell ref="A28:A29"/>
    <mergeCell ref="A26:A27"/>
    <mergeCell ref="R7:R9"/>
    <mergeCell ref="C7:C9"/>
    <mergeCell ref="H7:Q7"/>
    <mergeCell ref="D7:D9"/>
    <mergeCell ref="E7:E9"/>
    <mergeCell ref="B30:B31"/>
    <mergeCell ref="B26:B27"/>
    <mergeCell ref="C26:C27"/>
    <mergeCell ref="C16:C17"/>
    <mergeCell ref="B45:B46"/>
    <mergeCell ref="B32:B33"/>
    <mergeCell ref="C32:C33"/>
    <mergeCell ref="B40:B41"/>
    <mergeCell ref="B11:R11"/>
    <mergeCell ref="C40:C41"/>
    <mergeCell ref="B20:B21"/>
    <mergeCell ref="C20:C21"/>
    <mergeCell ref="B22:R22"/>
    <mergeCell ref="C38:C39"/>
    <mergeCell ref="A40:A41"/>
    <mergeCell ref="K2:R2"/>
    <mergeCell ref="A5:R5"/>
    <mergeCell ref="A7:A9"/>
    <mergeCell ref="B7:B9"/>
    <mergeCell ref="B38:B39"/>
    <mergeCell ref="C28:C29"/>
    <mergeCell ref="A32:A33"/>
    <mergeCell ref="B13:B14"/>
    <mergeCell ref="A38:A39"/>
    <mergeCell ref="L132:M132"/>
    <mergeCell ref="B117:R117"/>
    <mergeCell ref="C120:C122"/>
    <mergeCell ref="B103:R103"/>
    <mergeCell ref="B80:B90"/>
    <mergeCell ref="C86:C90"/>
    <mergeCell ref="C115:C116"/>
    <mergeCell ref="B132:D132"/>
    <mergeCell ref="C127:C130"/>
    <mergeCell ref="A127:A130"/>
    <mergeCell ref="A120:A122"/>
    <mergeCell ref="A108:A110"/>
    <mergeCell ref="B120:B122"/>
    <mergeCell ref="C80:C85"/>
    <mergeCell ref="B108:B110"/>
    <mergeCell ref="B127:B130"/>
    <mergeCell ref="B123:R123"/>
    <mergeCell ref="C77:C79"/>
    <mergeCell ref="A43:A44"/>
    <mergeCell ref="A115:A116"/>
    <mergeCell ref="B97:R97"/>
    <mergeCell ref="B115:B116"/>
    <mergeCell ref="C108:C110"/>
    <mergeCell ref="A80:A90"/>
    <mergeCell ref="B47:B48"/>
    <mergeCell ref="C47:C48"/>
    <mergeCell ref="A47:A48"/>
    <mergeCell ref="K1:R1"/>
    <mergeCell ref="A35:A36"/>
    <mergeCell ref="B35:B36"/>
    <mergeCell ref="C35:C36"/>
    <mergeCell ref="A77:A79"/>
    <mergeCell ref="C43:C44"/>
    <mergeCell ref="C45:C46"/>
    <mergeCell ref="B77:B79"/>
    <mergeCell ref="B43:B44"/>
    <mergeCell ref="A45:A46"/>
  </mergeCells>
  <printOptions/>
  <pageMargins left="0.7086614173228347" right="0.41" top="0.7480314960629921" bottom="0.52" header="0.31496062992125984" footer="0.31496062992125984"/>
  <pageSetup fitToHeight="0" fitToWidth="1" horizontalDpi="600" verticalDpi="600" orientation="landscape" paperSize="9" scale="51" r:id="rId3"/>
  <headerFooter alignWithMargins="0">
    <oddHeader>&amp;C&amp;P</oddHeader>
  </headerFooter>
  <rowBreaks count="10" manualBreakCount="10">
    <brk id="15" max="17" man="1"/>
    <brk id="24" max="17" man="1"/>
    <brk id="37" max="17" man="1"/>
    <brk id="48" max="17" man="1"/>
    <brk id="70" max="17" man="1"/>
    <brk id="79" max="17" man="1"/>
    <brk id="92" max="17" man="1"/>
    <brk id="100" max="17" man="1"/>
    <brk id="110" max="17" man="1"/>
    <brk id="119" max="17" man="1"/>
  </rowBreaks>
  <ignoredErrors>
    <ignoredError sqref="L24:M24 H12:J12 L12:P12 R69 O2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4"/>
  <sheetViews>
    <sheetView tabSelected="1" zoomScale="80" zoomScaleNormal="80" zoomScaleSheetLayoutView="80" workbookViewId="0" topLeftCell="A7">
      <pane xSplit="3" ySplit="3" topLeftCell="D139" activePane="bottomRight" state="frozen"/>
      <selection pane="topLeft" activeCell="A7" sqref="A7"/>
      <selection pane="topRight" activeCell="D7" sqref="D7"/>
      <selection pane="bottomLeft" activeCell="A10" sqref="A10"/>
      <selection pane="bottomRight" activeCell="L142" sqref="L142"/>
    </sheetView>
  </sheetViews>
  <sheetFormatPr defaultColWidth="9.140625" defaultRowHeight="15"/>
  <cols>
    <col min="1" max="1" width="5.421875" style="12" customWidth="1"/>
    <col min="2" max="2" width="33.140625" style="20" customWidth="1"/>
    <col min="3" max="3" width="21.421875" style="2" customWidth="1"/>
    <col min="4" max="4" width="15.421875" style="2" customWidth="1"/>
    <col min="5" max="5" width="8.57421875" style="30" customWidth="1"/>
    <col min="6" max="7" width="9.140625" style="30" customWidth="1"/>
    <col min="8" max="8" width="8.00390625" style="30" customWidth="1"/>
    <col min="9" max="9" width="19.421875" style="30" customWidth="1"/>
    <col min="10" max="10" width="18.421875" style="30" customWidth="1"/>
    <col min="11" max="11" width="21.140625" style="30" customWidth="1"/>
    <col min="12" max="12" width="18.7109375" style="30" customWidth="1"/>
    <col min="13" max="13" width="16.7109375" style="30" customWidth="1"/>
    <col min="14" max="14" width="18.7109375" style="2" customWidth="1"/>
    <col min="15" max="15" width="13.8515625" style="6" customWidth="1"/>
    <col min="16" max="16" width="15.140625" style="6" customWidth="1"/>
    <col min="17" max="17" width="9.140625" style="6" customWidth="1"/>
    <col min="18" max="16384" width="9.140625" style="2" customWidth="1"/>
  </cols>
  <sheetData>
    <row r="1" spans="9:14" ht="39.75" customHeight="1">
      <c r="I1" s="15"/>
      <c r="J1" s="112" t="s">
        <v>73</v>
      </c>
      <c r="K1" s="112"/>
      <c r="L1" s="112"/>
      <c r="M1" s="112"/>
      <c r="N1" s="112"/>
    </row>
    <row r="2" spans="9:14" ht="54" customHeight="1">
      <c r="I2" s="15"/>
      <c r="J2" s="112" t="s">
        <v>43</v>
      </c>
      <c r="K2" s="112"/>
      <c r="L2" s="112"/>
      <c r="M2" s="112"/>
      <c r="N2" s="112"/>
    </row>
    <row r="4" spans="1:14" ht="37.5" customHeight="1">
      <c r="A4" s="154" t="s">
        <v>44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ht="24" customHeight="1">
      <c r="A5" s="154" t="s">
        <v>45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ht="17.25" customHeight="1"/>
    <row r="7" spans="1:17" s="21" customFormat="1" ht="16.5" customHeight="1">
      <c r="A7" s="135" t="s">
        <v>0</v>
      </c>
      <c r="B7" s="135" t="s">
        <v>1</v>
      </c>
      <c r="C7" s="144" t="s">
        <v>2</v>
      </c>
      <c r="D7" s="144" t="s">
        <v>123</v>
      </c>
      <c r="E7" s="155" t="s">
        <v>8</v>
      </c>
      <c r="F7" s="156"/>
      <c r="G7" s="156"/>
      <c r="H7" s="131"/>
      <c r="I7" s="155" t="s">
        <v>9</v>
      </c>
      <c r="J7" s="156"/>
      <c r="K7" s="156"/>
      <c r="L7" s="156"/>
      <c r="M7" s="156"/>
      <c r="N7" s="131"/>
      <c r="O7" s="37"/>
      <c r="P7" s="37"/>
      <c r="Q7" s="37"/>
    </row>
    <row r="8" spans="1:17" s="21" customFormat="1" ht="12" customHeight="1">
      <c r="A8" s="136"/>
      <c r="B8" s="136"/>
      <c r="C8" s="144"/>
      <c r="D8" s="144"/>
      <c r="E8" s="157"/>
      <c r="F8" s="158"/>
      <c r="G8" s="158"/>
      <c r="H8" s="132"/>
      <c r="I8" s="157"/>
      <c r="J8" s="158"/>
      <c r="K8" s="158"/>
      <c r="L8" s="158"/>
      <c r="M8" s="158"/>
      <c r="N8" s="132"/>
      <c r="O8" s="37"/>
      <c r="P8" s="37"/>
      <c r="Q8" s="37"/>
    </row>
    <row r="9" spans="1:17" s="21" customFormat="1" ht="57.75" customHeight="1">
      <c r="A9" s="137"/>
      <c r="B9" s="137"/>
      <c r="C9" s="144"/>
      <c r="D9" s="144"/>
      <c r="E9" s="101" t="s">
        <v>122</v>
      </c>
      <c r="F9" s="101" t="s">
        <v>6</v>
      </c>
      <c r="G9" s="101" t="s">
        <v>10</v>
      </c>
      <c r="H9" s="42" t="s">
        <v>7</v>
      </c>
      <c r="I9" s="101" t="s">
        <v>5</v>
      </c>
      <c r="J9" s="42">
        <v>2016</v>
      </c>
      <c r="K9" s="101">
        <v>2017</v>
      </c>
      <c r="L9" s="42">
        <v>2018</v>
      </c>
      <c r="M9" s="42">
        <v>2019</v>
      </c>
      <c r="N9" s="42">
        <v>2020</v>
      </c>
      <c r="O9" s="37"/>
      <c r="P9" s="37"/>
      <c r="Q9" s="37"/>
    </row>
    <row r="10" spans="1:17" s="21" customFormat="1" ht="15.75">
      <c r="A10" s="43">
        <v>1</v>
      </c>
      <c r="B10" s="44">
        <v>2</v>
      </c>
      <c r="C10" s="44">
        <v>3</v>
      </c>
      <c r="D10" s="44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4">
        <v>14</v>
      </c>
      <c r="O10" s="37"/>
      <c r="P10" s="37"/>
      <c r="Q10" s="37"/>
    </row>
    <row r="11" spans="1:14" ht="25.5" customHeight="1">
      <c r="A11" s="43">
        <v>1</v>
      </c>
      <c r="B11" s="143" t="s">
        <v>68</v>
      </c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46"/>
    </row>
    <row r="12" spans="1:14" ht="47.25" customHeight="1">
      <c r="A12" s="113">
        <v>2</v>
      </c>
      <c r="B12" s="138" t="s">
        <v>74</v>
      </c>
      <c r="C12" s="115" t="s">
        <v>47</v>
      </c>
      <c r="D12" s="101" t="s">
        <v>21</v>
      </c>
      <c r="E12" s="101" t="s">
        <v>13</v>
      </c>
      <c r="F12" s="101" t="s">
        <v>13</v>
      </c>
      <c r="G12" s="101" t="s">
        <v>13</v>
      </c>
      <c r="H12" s="101" t="s">
        <v>13</v>
      </c>
      <c r="I12" s="47">
        <f aca="true" t="shared" si="0" ref="I12:N12">I17+I21+I24+I25+I26+I27</f>
        <v>2927965862.9799995</v>
      </c>
      <c r="J12" s="47">
        <f t="shared" si="0"/>
        <v>667178757.09</v>
      </c>
      <c r="K12" s="47">
        <f t="shared" si="0"/>
        <v>498504773.14</v>
      </c>
      <c r="L12" s="47">
        <f t="shared" si="0"/>
        <v>634750849.75</v>
      </c>
      <c r="M12" s="47">
        <f>M17+M21+M24+M25+M26+M27</f>
        <v>426764708</v>
      </c>
      <c r="N12" s="47">
        <f t="shared" si="0"/>
        <v>700766775</v>
      </c>
    </row>
    <row r="13" spans="1:14" ht="40.5" customHeight="1">
      <c r="A13" s="117"/>
      <c r="B13" s="159"/>
      <c r="C13" s="121"/>
      <c r="D13" s="101" t="s">
        <v>55</v>
      </c>
      <c r="E13" s="101" t="s">
        <v>13</v>
      </c>
      <c r="F13" s="101" t="s">
        <v>13</v>
      </c>
      <c r="G13" s="101" t="s">
        <v>13</v>
      </c>
      <c r="H13" s="101" t="s">
        <v>13</v>
      </c>
      <c r="I13" s="47">
        <f>I15+I22</f>
        <v>832067312.03</v>
      </c>
      <c r="J13" s="47">
        <f aca="true" t="shared" si="1" ref="J13:M14">J15+J22</f>
        <v>37776428.19</v>
      </c>
      <c r="K13" s="47">
        <f>K15+K22</f>
        <v>312500000</v>
      </c>
      <c r="L13" s="47">
        <f t="shared" si="1"/>
        <v>481790883.84000003</v>
      </c>
      <c r="M13" s="47">
        <f t="shared" si="1"/>
        <v>0</v>
      </c>
      <c r="N13" s="47">
        <f>N15+N22</f>
        <v>0</v>
      </c>
    </row>
    <row r="14" spans="1:14" ht="47.25" customHeight="1">
      <c r="A14" s="114"/>
      <c r="B14" s="139"/>
      <c r="C14" s="116"/>
      <c r="D14" s="101" t="s">
        <v>62</v>
      </c>
      <c r="E14" s="101" t="s">
        <v>13</v>
      </c>
      <c r="F14" s="101" t="s">
        <v>13</v>
      </c>
      <c r="G14" s="101" t="s">
        <v>13</v>
      </c>
      <c r="H14" s="101" t="s">
        <v>13</v>
      </c>
      <c r="I14" s="47">
        <f>I16+I23</f>
        <v>918378351.95</v>
      </c>
      <c r="J14" s="47">
        <f>J16+J23</f>
        <v>0</v>
      </c>
      <c r="K14" s="47">
        <f>K16+K23</f>
        <v>313850099</v>
      </c>
      <c r="L14" s="47">
        <f t="shared" si="1"/>
        <v>340564410.95</v>
      </c>
      <c r="M14" s="47">
        <f>M16+M23</f>
        <v>118523362</v>
      </c>
      <c r="N14" s="47">
        <f>N16+N23</f>
        <v>145440480</v>
      </c>
    </row>
    <row r="15" spans="1:14" ht="48" customHeight="1">
      <c r="A15" s="113">
        <v>3</v>
      </c>
      <c r="B15" s="138" t="s">
        <v>75</v>
      </c>
      <c r="C15" s="115" t="s">
        <v>65</v>
      </c>
      <c r="D15" s="101" t="s">
        <v>61</v>
      </c>
      <c r="E15" s="101" t="s">
        <v>13</v>
      </c>
      <c r="F15" s="101" t="s">
        <v>13</v>
      </c>
      <c r="G15" s="101" t="s">
        <v>13</v>
      </c>
      <c r="H15" s="101" t="s">
        <v>13</v>
      </c>
      <c r="I15" s="47">
        <f aca="true" t="shared" si="2" ref="I15:I20">SUM(J15:N15)</f>
        <v>794290883.84</v>
      </c>
      <c r="J15" s="47">
        <f aca="true" t="shared" si="3" ref="J15:M17">J18</f>
        <v>0</v>
      </c>
      <c r="K15" s="47">
        <f>K18</f>
        <v>312500000</v>
      </c>
      <c r="L15" s="47">
        <f t="shared" si="3"/>
        <v>481790883.84000003</v>
      </c>
      <c r="M15" s="47">
        <f t="shared" si="3"/>
        <v>0</v>
      </c>
      <c r="N15" s="47">
        <f>N18</f>
        <v>0</v>
      </c>
    </row>
    <row r="16" spans="1:14" ht="52.5" customHeight="1">
      <c r="A16" s="117"/>
      <c r="B16" s="159"/>
      <c r="C16" s="121"/>
      <c r="D16" s="101" t="s">
        <v>60</v>
      </c>
      <c r="E16" s="101" t="s">
        <v>13</v>
      </c>
      <c r="F16" s="101" t="s">
        <v>13</v>
      </c>
      <c r="G16" s="101" t="s">
        <v>13</v>
      </c>
      <c r="H16" s="101" t="s">
        <v>13</v>
      </c>
      <c r="I16" s="47">
        <f t="shared" si="2"/>
        <v>587125000</v>
      </c>
      <c r="J16" s="47">
        <f t="shared" si="3"/>
        <v>0</v>
      </c>
      <c r="K16" s="47">
        <f>K19</f>
        <v>282375000</v>
      </c>
      <c r="L16" s="47">
        <f>L19</f>
        <v>304750000</v>
      </c>
      <c r="M16" s="47">
        <f t="shared" si="3"/>
        <v>0</v>
      </c>
      <c r="N16" s="47">
        <f>N19</f>
        <v>0</v>
      </c>
    </row>
    <row r="17" spans="1:14" ht="52.5" customHeight="1">
      <c r="A17" s="114"/>
      <c r="B17" s="139"/>
      <c r="C17" s="116"/>
      <c r="D17" s="101" t="s">
        <v>21</v>
      </c>
      <c r="E17" s="101" t="s">
        <v>13</v>
      </c>
      <c r="F17" s="101" t="s">
        <v>13</v>
      </c>
      <c r="G17" s="101" t="s">
        <v>13</v>
      </c>
      <c r="H17" s="101" t="s">
        <v>13</v>
      </c>
      <c r="I17" s="47">
        <f t="shared" si="2"/>
        <v>248540463.28</v>
      </c>
      <c r="J17" s="47">
        <f t="shared" si="3"/>
        <v>0</v>
      </c>
      <c r="K17" s="47">
        <f t="shared" si="3"/>
        <v>64064128.56</v>
      </c>
      <c r="L17" s="47">
        <f t="shared" si="3"/>
        <v>177040883.84</v>
      </c>
      <c r="M17" s="47">
        <f>M20</f>
        <v>7435450.879999999</v>
      </c>
      <c r="N17" s="47">
        <f>N20</f>
        <v>0</v>
      </c>
    </row>
    <row r="18" spans="1:14" ht="51.75" customHeight="1">
      <c r="A18" s="113">
        <v>4</v>
      </c>
      <c r="B18" s="118" t="s">
        <v>76</v>
      </c>
      <c r="C18" s="115" t="s">
        <v>65</v>
      </c>
      <c r="D18" s="101" t="s">
        <v>61</v>
      </c>
      <c r="E18" s="101" t="s">
        <v>13</v>
      </c>
      <c r="F18" s="101" t="s">
        <v>13</v>
      </c>
      <c r="G18" s="101" t="s">
        <v>13</v>
      </c>
      <c r="H18" s="101" t="s">
        <v>13</v>
      </c>
      <c r="I18" s="48">
        <f t="shared" si="2"/>
        <v>794290883.84</v>
      </c>
      <c r="J18" s="48">
        <v>0</v>
      </c>
      <c r="K18" s="48">
        <v>312500000</v>
      </c>
      <c r="L18" s="48">
        <v>481790883.84000003</v>
      </c>
      <c r="M18" s="48">
        <v>0</v>
      </c>
      <c r="N18" s="48">
        <v>0</v>
      </c>
    </row>
    <row r="19" spans="1:14" ht="51.75" customHeight="1">
      <c r="A19" s="117"/>
      <c r="B19" s="119"/>
      <c r="C19" s="121"/>
      <c r="D19" s="101" t="s">
        <v>60</v>
      </c>
      <c r="E19" s="101" t="s">
        <v>13</v>
      </c>
      <c r="F19" s="101" t="s">
        <v>13</v>
      </c>
      <c r="G19" s="101" t="s">
        <v>13</v>
      </c>
      <c r="H19" s="101" t="s">
        <v>13</v>
      </c>
      <c r="I19" s="48">
        <f t="shared" si="2"/>
        <v>587125000</v>
      </c>
      <c r="J19" s="48">
        <v>0</v>
      </c>
      <c r="K19" s="48">
        <v>282375000</v>
      </c>
      <c r="L19" s="48">
        <v>304750000</v>
      </c>
      <c r="M19" s="48">
        <v>0</v>
      </c>
      <c r="N19" s="48">
        <v>0</v>
      </c>
    </row>
    <row r="20" spans="1:14" ht="51.75" customHeight="1">
      <c r="A20" s="114"/>
      <c r="B20" s="120"/>
      <c r="C20" s="116"/>
      <c r="D20" s="101" t="s">
        <v>21</v>
      </c>
      <c r="E20" s="101" t="s">
        <v>13</v>
      </c>
      <c r="F20" s="101" t="s">
        <v>13</v>
      </c>
      <c r="G20" s="101" t="s">
        <v>13</v>
      </c>
      <c r="H20" s="101" t="s">
        <v>13</v>
      </c>
      <c r="I20" s="48">
        <f t="shared" si="2"/>
        <v>248540463.28</v>
      </c>
      <c r="J20" s="48">
        <v>0</v>
      </c>
      <c r="K20" s="48">
        <v>64064128.56</v>
      </c>
      <c r="L20" s="48">
        <v>177040883.84</v>
      </c>
      <c r="M20" s="48">
        <v>7435450.879999999</v>
      </c>
      <c r="N20" s="48">
        <v>0</v>
      </c>
    </row>
    <row r="21" spans="1:14" ht="77.25" customHeight="1">
      <c r="A21" s="113">
        <v>5</v>
      </c>
      <c r="B21" s="138" t="s">
        <v>77</v>
      </c>
      <c r="C21" s="115" t="s">
        <v>48</v>
      </c>
      <c r="D21" s="101" t="s">
        <v>21</v>
      </c>
      <c r="E21" s="101" t="s">
        <v>13</v>
      </c>
      <c r="F21" s="101" t="s">
        <v>13</v>
      </c>
      <c r="G21" s="101" t="s">
        <v>13</v>
      </c>
      <c r="H21" s="101" t="s">
        <v>13</v>
      </c>
      <c r="I21" s="48">
        <f>I29</f>
        <v>2461669800.54</v>
      </c>
      <c r="J21" s="48">
        <f aca="true" t="shared" si="4" ref="I21:N23">J29</f>
        <v>595589281.2</v>
      </c>
      <c r="K21" s="48">
        <f t="shared" si="4"/>
        <v>382121837.31</v>
      </c>
      <c r="L21" s="48">
        <f>L29</f>
        <v>407891173.90999997</v>
      </c>
      <c r="M21" s="48">
        <f t="shared" si="4"/>
        <v>397314995.12</v>
      </c>
      <c r="N21" s="48">
        <f t="shared" si="4"/>
        <v>678752513</v>
      </c>
    </row>
    <row r="22" spans="1:14" ht="77.25" customHeight="1">
      <c r="A22" s="117"/>
      <c r="B22" s="159"/>
      <c r="C22" s="121"/>
      <c r="D22" s="101" t="s">
        <v>55</v>
      </c>
      <c r="E22" s="101" t="s">
        <v>13</v>
      </c>
      <c r="F22" s="101" t="s">
        <v>13</v>
      </c>
      <c r="G22" s="101" t="s">
        <v>13</v>
      </c>
      <c r="H22" s="101" t="s">
        <v>13</v>
      </c>
      <c r="I22" s="48">
        <f t="shared" si="4"/>
        <v>37776428.19</v>
      </c>
      <c r="J22" s="48">
        <f t="shared" si="4"/>
        <v>37776428.19</v>
      </c>
      <c r="K22" s="48">
        <f t="shared" si="4"/>
        <v>0</v>
      </c>
      <c r="L22" s="48">
        <f t="shared" si="4"/>
        <v>0</v>
      </c>
      <c r="M22" s="48">
        <f t="shared" si="4"/>
        <v>0</v>
      </c>
      <c r="N22" s="48">
        <f t="shared" si="4"/>
        <v>0</v>
      </c>
    </row>
    <row r="23" spans="1:16" ht="77.25" customHeight="1">
      <c r="A23" s="114"/>
      <c r="B23" s="139"/>
      <c r="C23" s="116"/>
      <c r="D23" s="101" t="s">
        <v>62</v>
      </c>
      <c r="E23" s="101" t="s">
        <v>13</v>
      </c>
      <c r="F23" s="101" t="s">
        <v>13</v>
      </c>
      <c r="G23" s="101" t="s">
        <v>13</v>
      </c>
      <c r="H23" s="101" t="s">
        <v>13</v>
      </c>
      <c r="I23" s="48">
        <f t="shared" si="4"/>
        <v>331253351.95</v>
      </c>
      <c r="J23" s="48">
        <f>J31</f>
        <v>0</v>
      </c>
      <c r="K23" s="48">
        <f t="shared" si="4"/>
        <v>31475099</v>
      </c>
      <c r="L23" s="48">
        <f>L31</f>
        <v>35814410.949999996</v>
      </c>
      <c r="M23" s="48">
        <f t="shared" si="4"/>
        <v>118523362</v>
      </c>
      <c r="N23" s="48">
        <f t="shared" si="4"/>
        <v>145440480</v>
      </c>
      <c r="O23" s="38"/>
      <c r="P23" s="39"/>
    </row>
    <row r="24" spans="1:16" ht="124.5" customHeight="1">
      <c r="A24" s="43">
        <v>6</v>
      </c>
      <c r="B24" s="49" t="s">
        <v>78</v>
      </c>
      <c r="C24" s="101" t="s">
        <v>40</v>
      </c>
      <c r="D24" s="101" t="s">
        <v>21</v>
      </c>
      <c r="E24" s="101" t="s">
        <v>13</v>
      </c>
      <c r="F24" s="101" t="s">
        <v>13</v>
      </c>
      <c r="G24" s="101" t="s">
        <v>13</v>
      </c>
      <c r="H24" s="101" t="s">
        <v>13</v>
      </c>
      <c r="I24" s="48">
        <f aca="true" t="shared" si="5" ref="I24:N24">I99</f>
        <v>8040638.49</v>
      </c>
      <c r="J24" s="48">
        <f>J99</f>
        <v>1995638.4899999998</v>
      </c>
      <c r="K24" s="48">
        <f t="shared" si="5"/>
        <v>45000</v>
      </c>
      <c r="L24" s="48">
        <f t="shared" si="5"/>
        <v>2000000</v>
      </c>
      <c r="M24" s="48">
        <f t="shared" si="5"/>
        <v>2000000</v>
      </c>
      <c r="N24" s="48">
        <f t="shared" si="5"/>
        <v>2000000</v>
      </c>
      <c r="O24" s="40"/>
      <c r="P24" s="40"/>
    </row>
    <row r="25" spans="1:14" ht="124.5" customHeight="1">
      <c r="A25" s="43">
        <v>7</v>
      </c>
      <c r="B25" s="49" t="s">
        <v>79</v>
      </c>
      <c r="C25" s="101" t="s">
        <v>40</v>
      </c>
      <c r="D25" s="101" t="s">
        <v>21</v>
      </c>
      <c r="E25" s="101" t="s">
        <v>13</v>
      </c>
      <c r="F25" s="101" t="s">
        <v>13</v>
      </c>
      <c r="G25" s="101" t="s">
        <v>13</v>
      </c>
      <c r="H25" s="101" t="s">
        <v>13</v>
      </c>
      <c r="I25" s="48">
        <f aca="true" t="shared" si="6" ref="I25:N25">I108</f>
        <v>37739239.64</v>
      </c>
      <c r="J25" s="48">
        <f t="shared" si="6"/>
        <v>6897477.24</v>
      </c>
      <c r="K25" s="48">
        <f t="shared" si="6"/>
        <v>6841762.399999999</v>
      </c>
      <c r="L25" s="48">
        <f t="shared" si="6"/>
        <v>8000000</v>
      </c>
      <c r="M25" s="48">
        <f t="shared" si="6"/>
        <v>8000000</v>
      </c>
      <c r="N25" s="48">
        <f t="shared" si="6"/>
        <v>8000000</v>
      </c>
    </row>
    <row r="26" spans="1:14" ht="126" customHeight="1">
      <c r="A26" s="43">
        <v>8</v>
      </c>
      <c r="B26" s="50" t="s">
        <v>80</v>
      </c>
      <c r="C26" s="101" t="s">
        <v>66</v>
      </c>
      <c r="D26" s="101" t="s">
        <v>21</v>
      </c>
      <c r="E26" s="101" t="s">
        <v>13</v>
      </c>
      <c r="F26" s="101" t="s">
        <v>13</v>
      </c>
      <c r="G26" s="101" t="s">
        <v>13</v>
      </c>
      <c r="H26" s="101" t="s">
        <v>13</v>
      </c>
      <c r="I26" s="48">
        <f aca="true" t="shared" si="7" ref="I26:N26">I115</f>
        <v>137562770.43</v>
      </c>
      <c r="J26" s="48">
        <f t="shared" si="7"/>
        <v>55915409.559999995</v>
      </c>
      <c r="K26" s="48">
        <f t="shared" si="7"/>
        <v>38524044.87</v>
      </c>
      <c r="L26" s="48">
        <f t="shared" si="7"/>
        <v>32910792</v>
      </c>
      <c r="M26" s="48">
        <f t="shared" si="7"/>
        <v>5106262</v>
      </c>
      <c r="N26" s="48">
        <f t="shared" si="7"/>
        <v>5106262</v>
      </c>
    </row>
    <row r="27" spans="1:14" ht="124.5" customHeight="1">
      <c r="A27" s="43">
        <v>9</v>
      </c>
      <c r="B27" s="51" t="s">
        <v>81</v>
      </c>
      <c r="C27" s="101" t="s">
        <v>40</v>
      </c>
      <c r="D27" s="101" t="s">
        <v>21</v>
      </c>
      <c r="E27" s="101" t="s">
        <v>13</v>
      </c>
      <c r="F27" s="101" t="s">
        <v>13</v>
      </c>
      <c r="G27" s="101" t="s">
        <v>13</v>
      </c>
      <c r="H27" s="101" t="s">
        <v>13</v>
      </c>
      <c r="I27" s="48">
        <f>I127+I132</f>
        <v>34412950.6</v>
      </c>
      <c r="J27" s="48">
        <f>J132</f>
        <v>6780950.6</v>
      </c>
      <c r="K27" s="48">
        <f>K127</f>
        <v>6908000</v>
      </c>
      <c r="L27" s="48">
        <f>L127</f>
        <v>6908000</v>
      </c>
      <c r="M27" s="48">
        <f>M127</f>
        <v>6908000</v>
      </c>
      <c r="N27" s="48">
        <f>N127</f>
        <v>6908000</v>
      </c>
    </row>
    <row r="28" spans="1:14" ht="25.5" customHeight="1">
      <c r="A28" s="43">
        <v>10</v>
      </c>
      <c r="B28" s="140" t="s">
        <v>24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2"/>
    </row>
    <row r="29" spans="1:14" ht="77.25" customHeight="1">
      <c r="A29" s="113">
        <v>11</v>
      </c>
      <c r="B29" s="167" t="s">
        <v>82</v>
      </c>
      <c r="C29" s="115" t="s">
        <v>59</v>
      </c>
      <c r="D29" s="101" t="s">
        <v>21</v>
      </c>
      <c r="E29" s="42" t="s">
        <v>13</v>
      </c>
      <c r="F29" s="42" t="s">
        <v>13</v>
      </c>
      <c r="G29" s="42" t="s">
        <v>13</v>
      </c>
      <c r="H29" s="42" t="s">
        <v>13</v>
      </c>
      <c r="I29" s="47">
        <f aca="true" t="shared" si="8" ref="I29:N29">I32</f>
        <v>2461669800.54</v>
      </c>
      <c r="J29" s="47">
        <f t="shared" si="8"/>
        <v>595589281.2</v>
      </c>
      <c r="K29" s="47">
        <f t="shared" si="8"/>
        <v>382121837.31</v>
      </c>
      <c r="L29" s="47">
        <f t="shared" si="8"/>
        <v>407891173.90999997</v>
      </c>
      <c r="M29" s="47">
        <f t="shared" si="8"/>
        <v>397314995.12</v>
      </c>
      <c r="N29" s="47">
        <f t="shared" si="8"/>
        <v>678752513</v>
      </c>
    </row>
    <row r="30" spans="1:14" ht="77.25" customHeight="1">
      <c r="A30" s="117"/>
      <c r="B30" s="168"/>
      <c r="C30" s="121"/>
      <c r="D30" s="101" t="s">
        <v>55</v>
      </c>
      <c r="E30" s="42" t="s">
        <v>13</v>
      </c>
      <c r="F30" s="42" t="s">
        <v>13</v>
      </c>
      <c r="G30" s="42" t="s">
        <v>13</v>
      </c>
      <c r="H30" s="42" t="s">
        <v>13</v>
      </c>
      <c r="I30" s="47">
        <f aca="true" t="shared" si="9" ref="I30:N30">I33</f>
        <v>37776428.19</v>
      </c>
      <c r="J30" s="47">
        <f t="shared" si="9"/>
        <v>37776428.19</v>
      </c>
      <c r="K30" s="47">
        <f t="shared" si="9"/>
        <v>0</v>
      </c>
      <c r="L30" s="47">
        <f t="shared" si="9"/>
        <v>0</v>
      </c>
      <c r="M30" s="47">
        <f t="shared" si="9"/>
        <v>0</v>
      </c>
      <c r="N30" s="47">
        <f t="shared" si="9"/>
        <v>0</v>
      </c>
    </row>
    <row r="31" spans="1:14" ht="77.25" customHeight="1">
      <c r="A31" s="114"/>
      <c r="B31" s="169"/>
      <c r="C31" s="116"/>
      <c r="D31" s="101" t="s">
        <v>62</v>
      </c>
      <c r="E31" s="101" t="s">
        <v>13</v>
      </c>
      <c r="F31" s="101" t="s">
        <v>13</v>
      </c>
      <c r="G31" s="101" t="s">
        <v>13</v>
      </c>
      <c r="H31" s="101" t="s">
        <v>13</v>
      </c>
      <c r="I31" s="47">
        <f aca="true" t="shared" si="10" ref="I31:N31">I34</f>
        <v>331253351.95</v>
      </c>
      <c r="J31" s="47">
        <f t="shared" si="10"/>
        <v>0</v>
      </c>
      <c r="K31" s="47">
        <f t="shared" si="10"/>
        <v>31475099</v>
      </c>
      <c r="L31" s="47">
        <f>L34</f>
        <v>35814410.949999996</v>
      </c>
      <c r="M31" s="47">
        <f t="shared" si="10"/>
        <v>118523362</v>
      </c>
      <c r="N31" s="47">
        <f t="shared" si="10"/>
        <v>145440480</v>
      </c>
    </row>
    <row r="32" spans="1:14" ht="77.25" customHeight="1">
      <c r="A32" s="113">
        <v>12</v>
      </c>
      <c r="B32" s="167" t="s">
        <v>83</v>
      </c>
      <c r="C32" s="115" t="s">
        <v>63</v>
      </c>
      <c r="D32" s="101" t="s">
        <v>21</v>
      </c>
      <c r="E32" s="42" t="s">
        <v>13</v>
      </c>
      <c r="F32" s="42" t="s">
        <v>13</v>
      </c>
      <c r="G32" s="42" t="s">
        <v>13</v>
      </c>
      <c r="H32" s="42" t="s">
        <v>13</v>
      </c>
      <c r="I32" s="48">
        <f aca="true" t="shared" si="11" ref="I32:I37">SUM(J32:N32)</f>
        <v>2461669800.54</v>
      </c>
      <c r="J32" s="48">
        <f>J35+J36+J37+J38+J39+J40+J41+J42+J43+J45+J46+J47+J49+J51+J53+J54+J55+J56+J58+J60+J62+J64+J66+J68+J70+J72+J74+J76+J78+J80+J82+J84+J86+J88+J89+J90+J91+J92+J93+J94+J95+J96+J97</f>
        <v>595589281.2</v>
      </c>
      <c r="K32" s="48">
        <f>K35+K36+K37+K38+K39+K40+K41+K42+K43+K45+K46+K47+K49+K51+K53+K54+K55+K56+K58+K60+K62+K64+K66+K68+K70+K72+K74+K76+K78+K80+K82+K84+K86+K88+K89+K90+K91+K92+K93+K94+K95+K96+K97</f>
        <v>382121837.31</v>
      </c>
      <c r="L32" s="48">
        <f>L35+L36+L37+L38+L39+L40+L41+L42+L43+L45+L46+L47+L49+L51+L53+L54+L55+L56+L58+L60+L62+L64+L66+L68+L70+L72+L74+L76+L78+L80+L82+L84+L86+L88+L89+L90+L91+L92+L93+L94+L95+L96+L97</f>
        <v>407891173.90999997</v>
      </c>
      <c r="M32" s="48">
        <f>M35+M36+M37+M38+M39+M40+M41+M42+M43+M45+M46+M47+M49+M51+M53+M54+M55+M56+M58+M60+M62+M64+M66+M68+M70+M72+M74+M76+M78+M80+M82+M84+M86+M88+M89+M90+M91+M92+M93+M94+M95+M96+M97</f>
        <v>397314995.12</v>
      </c>
      <c r="N32" s="48">
        <f>N35+N36+N37+N38+N39+N40+N41+N42+N43+N45+N46+N47+N49+N51+N53+N54+N55+N56+N58+N60+N62+N64+N66+N68+N70+N72+N74+N76+N78+N80+N82+N84+N86+N88+N89+N90+N91+N92+N93+N94+N95+N96+N97</f>
        <v>678752513</v>
      </c>
    </row>
    <row r="33" spans="1:14" ht="77.25" customHeight="1">
      <c r="A33" s="117"/>
      <c r="B33" s="168"/>
      <c r="C33" s="121"/>
      <c r="D33" s="101" t="s">
        <v>55</v>
      </c>
      <c r="E33" s="42" t="s">
        <v>13</v>
      </c>
      <c r="F33" s="42" t="s">
        <v>13</v>
      </c>
      <c r="G33" s="42" t="s">
        <v>13</v>
      </c>
      <c r="H33" s="42" t="s">
        <v>13</v>
      </c>
      <c r="I33" s="48">
        <f t="shared" si="11"/>
        <v>37776428.19</v>
      </c>
      <c r="J33" s="48">
        <f>J52+J50+J44</f>
        <v>37776428.19</v>
      </c>
      <c r="K33" s="48">
        <f>K52+K50+K44</f>
        <v>0</v>
      </c>
      <c r="L33" s="48">
        <f>L52+L50+L44</f>
        <v>0</v>
      </c>
      <c r="M33" s="48">
        <f>M52+M50+M44</f>
        <v>0</v>
      </c>
      <c r="N33" s="48">
        <f>N52+N50+N44</f>
        <v>0</v>
      </c>
    </row>
    <row r="34" spans="1:14" ht="77.25" customHeight="1">
      <c r="A34" s="114"/>
      <c r="B34" s="169"/>
      <c r="C34" s="116"/>
      <c r="D34" s="101" t="s">
        <v>62</v>
      </c>
      <c r="E34" s="101" t="s">
        <v>13</v>
      </c>
      <c r="F34" s="101" t="s">
        <v>13</v>
      </c>
      <c r="G34" s="101" t="s">
        <v>13</v>
      </c>
      <c r="H34" s="101" t="s">
        <v>13</v>
      </c>
      <c r="I34" s="48">
        <f t="shared" si="11"/>
        <v>331253351.95</v>
      </c>
      <c r="J34" s="48">
        <f>J48+J57+J59+J61+J63+J65+J67+J69+J71+J73+J75+J77+J79+J81+J83+J85+J87</f>
        <v>0</v>
      </c>
      <c r="K34" s="48">
        <f>K48+K57+K59+K61+K63+K65+K67+K69+K71+K73+K75+K77+K79+K81+K83+K85+K87</f>
        <v>31475099</v>
      </c>
      <c r="L34" s="48">
        <f>L48+L57+L59+L61+L63+L65+L67+L69+L71+L73+L75+L77+L79+L81+L83+L85+L87</f>
        <v>35814410.949999996</v>
      </c>
      <c r="M34" s="48">
        <f>M48+M57+M59+M61+M63+M65+M67+M69+M71+M73+M75+M77+M79+M81+M83+M85+M87</f>
        <v>118523362</v>
      </c>
      <c r="N34" s="48">
        <f>N48+N57+N59+N61+N63+N65+N67+N69+N71+N73+N75+N77+N79+N81+N83+N85+N87</f>
        <v>145440480</v>
      </c>
    </row>
    <row r="35" spans="1:14" ht="106.5" customHeight="1">
      <c r="A35" s="102">
        <v>13</v>
      </c>
      <c r="B35" s="110" t="s">
        <v>84</v>
      </c>
      <c r="C35" s="99" t="s">
        <v>47</v>
      </c>
      <c r="D35" s="101" t="s">
        <v>21</v>
      </c>
      <c r="E35" s="42" t="s">
        <v>13</v>
      </c>
      <c r="F35" s="42" t="s">
        <v>13</v>
      </c>
      <c r="G35" s="42" t="s">
        <v>13</v>
      </c>
      <c r="H35" s="42" t="s">
        <v>13</v>
      </c>
      <c r="I35" s="48">
        <f t="shared" si="11"/>
        <v>172258195.74</v>
      </c>
      <c r="J35" s="48">
        <v>153149296.43</v>
      </c>
      <c r="K35" s="48">
        <v>19108899.310000002</v>
      </c>
      <c r="L35" s="48">
        <v>0</v>
      </c>
      <c r="M35" s="48">
        <v>0</v>
      </c>
      <c r="N35" s="48">
        <v>0</v>
      </c>
    </row>
    <row r="36" spans="1:14" ht="106.5" customHeight="1">
      <c r="A36" s="43">
        <v>14</v>
      </c>
      <c r="B36" s="52" t="s">
        <v>85</v>
      </c>
      <c r="C36" s="101" t="s">
        <v>47</v>
      </c>
      <c r="D36" s="101" t="s">
        <v>21</v>
      </c>
      <c r="E36" s="101" t="s">
        <v>13</v>
      </c>
      <c r="F36" s="101" t="s">
        <v>13</v>
      </c>
      <c r="G36" s="101" t="s">
        <v>13</v>
      </c>
      <c r="H36" s="101" t="s">
        <v>13</v>
      </c>
      <c r="I36" s="48">
        <f t="shared" si="11"/>
        <v>1010519.2</v>
      </c>
      <c r="J36" s="48">
        <v>391217.45</v>
      </c>
      <c r="K36" s="48">
        <v>258839.53</v>
      </c>
      <c r="L36" s="48">
        <v>360462.22</v>
      </c>
      <c r="M36" s="48">
        <v>0</v>
      </c>
      <c r="N36" s="48">
        <v>0</v>
      </c>
    </row>
    <row r="37" spans="1:14" ht="106.5" customHeight="1">
      <c r="A37" s="43">
        <v>15</v>
      </c>
      <c r="B37" s="53" t="s">
        <v>86</v>
      </c>
      <c r="C37" s="101" t="s">
        <v>47</v>
      </c>
      <c r="D37" s="101" t="s">
        <v>21</v>
      </c>
      <c r="E37" s="101" t="s">
        <v>13</v>
      </c>
      <c r="F37" s="101" t="s">
        <v>13</v>
      </c>
      <c r="G37" s="101" t="s">
        <v>13</v>
      </c>
      <c r="H37" s="101" t="s">
        <v>13</v>
      </c>
      <c r="I37" s="48">
        <f t="shared" si="11"/>
        <v>88002067</v>
      </c>
      <c r="J37" s="48">
        <v>0</v>
      </c>
      <c r="K37" s="48">
        <v>0</v>
      </c>
      <c r="L37" s="48">
        <v>0</v>
      </c>
      <c r="M37" s="48">
        <v>0</v>
      </c>
      <c r="N37" s="48">
        <v>88002067</v>
      </c>
    </row>
    <row r="38" spans="1:14" ht="106.5" customHeight="1">
      <c r="A38" s="43">
        <v>16</v>
      </c>
      <c r="B38" s="54" t="s">
        <v>87</v>
      </c>
      <c r="C38" s="101" t="s">
        <v>47</v>
      </c>
      <c r="D38" s="101" t="s">
        <v>21</v>
      </c>
      <c r="E38" s="101" t="s">
        <v>13</v>
      </c>
      <c r="F38" s="101" t="s">
        <v>13</v>
      </c>
      <c r="G38" s="101" t="s">
        <v>13</v>
      </c>
      <c r="H38" s="101" t="s">
        <v>13</v>
      </c>
      <c r="I38" s="48">
        <f aca="true" t="shared" si="12" ref="I38:I50">SUM(J38:N38)</f>
        <v>25000000</v>
      </c>
      <c r="J38" s="48">
        <v>0</v>
      </c>
      <c r="K38" s="48">
        <v>0</v>
      </c>
      <c r="L38" s="48">
        <v>0</v>
      </c>
      <c r="M38" s="48">
        <v>0</v>
      </c>
      <c r="N38" s="48">
        <v>25000000</v>
      </c>
    </row>
    <row r="39" spans="1:14" ht="106.5" customHeight="1">
      <c r="A39" s="43">
        <v>17</v>
      </c>
      <c r="B39" s="50" t="s">
        <v>88</v>
      </c>
      <c r="C39" s="101" t="s">
        <v>47</v>
      </c>
      <c r="D39" s="101" t="s">
        <v>21</v>
      </c>
      <c r="E39" s="101" t="s">
        <v>13</v>
      </c>
      <c r="F39" s="101" t="s">
        <v>13</v>
      </c>
      <c r="G39" s="101" t="s">
        <v>13</v>
      </c>
      <c r="H39" s="101" t="s">
        <v>13</v>
      </c>
      <c r="I39" s="48">
        <f t="shared" si="12"/>
        <v>25000000</v>
      </c>
      <c r="J39" s="48">
        <v>0</v>
      </c>
      <c r="K39" s="48">
        <v>0</v>
      </c>
      <c r="L39" s="48">
        <v>0</v>
      </c>
      <c r="M39" s="48">
        <v>0</v>
      </c>
      <c r="N39" s="48">
        <v>25000000</v>
      </c>
    </row>
    <row r="40" spans="1:14" ht="106.5" customHeight="1">
      <c r="A40" s="43">
        <v>18</v>
      </c>
      <c r="B40" s="50" t="s">
        <v>89</v>
      </c>
      <c r="C40" s="101" t="s">
        <v>47</v>
      </c>
      <c r="D40" s="101" t="s">
        <v>21</v>
      </c>
      <c r="E40" s="101" t="s">
        <v>13</v>
      </c>
      <c r="F40" s="101" t="s">
        <v>13</v>
      </c>
      <c r="G40" s="101" t="s">
        <v>13</v>
      </c>
      <c r="H40" s="101" t="s">
        <v>13</v>
      </c>
      <c r="I40" s="48">
        <f t="shared" si="12"/>
        <v>50000000</v>
      </c>
      <c r="J40" s="48">
        <v>0</v>
      </c>
      <c r="K40" s="48">
        <v>0</v>
      </c>
      <c r="L40" s="48">
        <v>0</v>
      </c>
      <c r="M40" s="48">
        <v>0</v>
      </c>
      <c r="N40" s="48">
        <v>50000000</v>
      </c>
    </row>
    <row r="41" spans="1:14" ht="106.5" customHeight="1">
      <c r="A41" s="43">
        <v>19</v>
      </c>
      <c r="B41" s="49" t="s">
        <v>249</v>
      </c>
      <c r="C41" s="101" t="s">
        <v>47</v>
      </c>
      <c r="D41" s="101" t="s">
        <v>21</v>
      </c>
      <c r="E41" s="101" t="s">
        <v>13</v>
      </c>
      <c r="F41" s="101" t="s">
        <v>13</v>
      </c>
      <c r="G41" s="101" t="s">
        <v>13</v>
      </c>
      <c r="H41" s="101" t="s">
        <v>13</v>
      </c>
      <c r="I41" s="48">
        <f t="shared" si="12"/>
        <v>76491919.12</v>
      </c>
      <c r="J41" s="48">
        <v>0</v>
      </c>
      <c r="K41" s="48">
        <v>0</v>
      </c>
      <c r="L41" s="48">
        <f>0+8927370</f>
        <v>8927370</v>
      </c>
      <c r="M41" s="48">
        <v>17564549.12</v>
      </c>
      <c r="N41" s="48">
        <v>50000000</v>
      </c>
    </row>
    <row r="42" spans="1:14" ht="106.5" customHeight="1">
      <c r="A42" s="43">
        <v>20</v>
      </c>
      <c r="B42" s="49" t="s">
        <v>90</v>
      </c>
      <c r="C42" s="101" t="s">
        <v>47</v>
      </c>
      <c r="D42" s="101" t="s">
        <v>21</v>
      </c>
      <c r="E42" s="101" t="s">
        <v>13</v>
      </c>
      <c r="F42" s="101" t="s">
        <v>13</v>
      </c>
      <c r="G42" s="101" t="s">
        <v>13</v>
      </c>
      <c r="H42" s="101" t="s">
        <v>13</v>
      </c>
      <c r="I42" s="48">
        <f t="shared" si="12"/>
        <v>6179238.43</v>
      </c>
      <c r="J42" s="48">
        <v>6179238.43</v>
      </c>
      <c r="K42" s="48">
        <v>0</v>
      </c>
      <c r="L42" s="48">
        <v>0</v>
      </c>
      <c r="M42" s="48">
        <v>0</v>
      </c>
      <c r="N42" s="48">
        <v>0</v>
      </c>
    </row>
    <row r="43" spans="1:14" ht="54" customHeight="1">
      <c r="A43" s="113">
        <v>21</v>
      </c>
      <c r="B43" s="118" t="s">
        <v>91</v>
      </c>
      <c r="C43" s="115" t="s">
        <v>47</v>
      </c>
      <c r="D43" s="101" t="s">
        <v>21</v>
      </c>
      <c r="E43" s="42" t="s">
        <v>13</v>
      </c>
      <c r="F43" s="42" t="s">
        <v>13</v>
      </c>
      <c r="G43" s="42" t="s">
        <v>13</v>
      </c>
      <c r="H43" s="42" t="s">
        <v>13</v>
      </c>
      <c r="I43" s="48">
        <f t="shared" si="12"/>
        <v>8747493.82</v>
      </c>
      <c r="J43" s="48">
        <v>8747493.82</v>
      </c>
      <c r="K43" s="48">
        <v>0</v>
      </c>
      <c r="L43" s="48">
        <v>0</v>
      </c>
      <c r="M43" s="48">
        <v>0</v>
      </c>
      <c r="N43" s="48">
        <v>0</v>
      </c>
    </row>
    <row r="44" spans="1:14" ht="54" customHeight="1">
      <c r="A44" s="114"/>
      <c r="B44" s="120"/>
      <c r="C44" s="116"/>
      <c r="D44" s="101" t="s">
        <v>55</v>
      </c>
      <c r="E44" s="42" t="s">
        <v>13</v>
      </c>
      <c r="F44" s="42" t="s">
        <v>13</v>
      </c>
      <c r="G44" s="42" t="s">
        <v>13</v>
      </c>
      <c r="H44" s="42" t="s">
        <v>13</v>
      </c>
      <c r="I44" s="48">
        <f t="shared" si="12"/>
        <v>8601389.14</v>
      </c>
      <c r="J44" s="48">
        <v>8601389.14</v>
      </c>
      <c r="K44" s="48">
        <v>0</v>
      </c>
      <c r="L44" s="48">
        <v>0</v>
      </c>
      <c r="M44" s="48">
        <v>0</v>
      </c>
      <c r="N44" s="48">
        <v>0</v>
      </c>
    </row>
    <row r="45" spans="1:14" ht="130.5" customHeight="1">
      <c r="A45" s="43">
        <v>22</v>
      </c>
      <c r="B45" s="54" t="s">
        <v>92</v>
      </c>
      <c r="C45" s="101" t="s">
        <v>47</v>
      </c>
      <c r="D45" s="101" t="s">
        <v>21</v>
      </c>
      <c r="E45" s="42" t="s">
        <v>13</v>
      </c>
      <c r="F45" s="42" t="s">
        <v>13</v>
      </c>
      <c r="G45" s="42" t="s">
        <v>13</v>
      </c>
      <c r="H45" s="42" t="s">
        <v>13</v>
      </c>
      <c r="I45" s="48">
        <f t="shared" si="12"/>
        <v>99100</v>
      </c>
      <c r="J45" s="48">
        <v>99100</v>
      </c>
      <c r="K45" s="48">
        <v>0</v>
      </c>
      <c r="L45" s="48">
        <v>0</v>
      </c>
      <c r="M45" s="48">
        <v>0</v>
      </c>
      <c r="N45" s="48">
        <v>0</v>
      </c>
    </row>
    <row r="46" spans="1:14" ht="106.5" customHeight="1">
      <c r="A46" s="43">
        <v>23</v>
      </c>
      <c r="B46" s="54" t="s">
        <v>93</v>
      </c>
      <c r="C46" s="101" t="s">
        <v>47</v>
      </c>
      <c r="D46" s="101" t="s">
        <v>21</v>
      </c>
      <c r="E46" s="101" t="s">
        <v>13</v>
      </c>
      <c r="F46" s="101" t="s">
        <v>13</v>
      </c>
      <c r="G46" s="101" t="s">
        <v>13</v>
      </c>
      <c r="H46" s="101" t="s">
        <v>13</v>
      </c>
      <c r="I46" s="48">
        <f t="shared" si="12"/>
        <v>5634861.08</v>
      </c>
      <c r="J46" s="48">
        <v>5634861.08</v>
      </c>
      <c r="K46" s="48">
        <v>0</v>
      </c>
      <c r="L46" s="48">
        <v>0</v>
      </c>
      <c r="M46" s="48">
        <v>0</v>
      </c>
      <c r="N46" s="48">
        <v>0</v>
      </c>
    </row>
    <row r="47" spans="1:14" ht="54" customHeight="1">
      <c r="A47" s="113">
        <v>24</v>
      </c>
      <c r="B47" s="118" t="s">
        <v>94</v>
      </c>
      <c r="C47" s="115" t="s">
        <v>47</v>
      </c>
      <c r="D47" s="101" t="s">
        <v>21</v>
      </c>
      <c r="E47" s="101" t="s">
        <v>13</v>
      </c>
      <c r="F47" s="101" t="s">
        <v>13</v>
      </c>
      <c r="G47" s="101" t="s">
        <v>13</v>
      </c>
      <c r="H47" s="101" t="s">
        <v>13</v>
      </c>
      <c r="I47" s="48">
        <f t="shared" si="12"/>
        <v>1332744.11</v>
      </c>
      <c r="J47" s="48">
        <v>99469</v>
      </c>
      <c r="K47" s="48">
        <v>1233275.11</v>
      </c>
      <c r="L47" s="48">
        <v>0</v>
      </c>
      <c r="M47" s="48">
        <v>0</v>
      </c>
      <c r="N47" s="48">
        <v>0</v>
      </c>
    </row>
    <row r="48" spans="1:14" ht="54" customHeight="1">
      <c r="A48" s="114"/>
      <c r="B48" s="120"/>
      <c r="C48" s="116"/>
      <c r="D48" s="101" t="s">
        <v>62</v>
      </c>
      <c r="E48" s="101" t="s">
        <v>13</v>
      </c>
      <c r="F48" s="101" t="s">
        <v>13</v>
      </c>
      <c r="G48" s="101" t="s">
        <v>13</v>
      </c>
      <c r="H48" s="101" t="s">
        <v>13</v>
      </c>
      <c r="I48" s="48">
        <f t="shared" si="12"/>
        <v>11099476</v>
      </c>
      <c r="J48" s="48">
        <v>0</v>
      </c>
      <c r="K48" s="48">
        <v>11099476</v>
      </c>
      <c r="L48" s="48">
        <v>0</v>
      </c>
      <c r="M48" s="48">
        <v>0</v>
      </c>
      <c r="N48" s="48">
        <v>0</v>
      </c>
    </row>
    <row r="49" spans="1:14" ht="54" customHeight="1">
      <c r="A49" s="113">
        <v>25</v>
      </c>
      <c r="B49" s="118" t="s">
        <v>215</v>
      </c>
      <c r="C49" s="115" t="s">
        <v>47</v>
      </c>
      <c r="D49" s="101" t="s">
        <v>21</v>
      </c>
      <c r="E49" s="101" t="s">
        <v>13</v>
      </c>
      <c r="F49" s="101" t="s">
        <v>13</v>
      </c>
      <c r="G49" s="101" t="s">
        <v>13</v>
      </c>
      <c r="H49" s="101" t="s">
        <v>13</v>
      </c>
      <c r="I49" s="48">
        <f t="shared" si="12"/>
        <v>1007810.28</v>
      </c>
      <c r="J49" s="48">
        <v>1007810.28</v>
      </c>
      <c r="K49" s="48">
        <v>0</v>
      </c>
      <c r="L49" s="48">
        <v>0</v>
      </c>
      <c r="M49" s="48">
        <v>0</v>
      </c>
      <c r="N49" s="48">
        <v>0</v>
      </c>
    </row>
    <row r="50" spans="1:14" ht="54" customHeight="1">
      <c r="A50" s="114"/>
      <c r="B50" s="120"/>
      <c r="C50" s="116"/>
      <c r="D50" s="101" t="s">
        <v>55</v>
      </c>
      <c r="E50" s="101" t="s">
        <v>13</v>
      </c>
      <c r="F50" s="101" t="s">
        <v>13</v>
      </c>
      <c r="G50" s="101" t="s">
        <v>13</v>
      </c>
      <c r="H50" s="101" t="s">
        <v>13</v>
      </c>
      <c r="I50" s="48">
        <f t="shared" si="12"/>
        <v>19073610.86</v>
      </c>
      <c r="J50" s="48">
        <v>19073610.86</v>
      </c>
      <c r="K50" s="48">
        <v>0</v>
      </c>
      <c r="L50" s="48">
        <v>0</v>
      </c>
      <c r="M50" s="48">
        <v>0</v>
      </c>
      <c r="N50" s="48">
        <v>0</v>
      </c>
    </row>
    <row r="51" spans="1:14" ht="106.5" customHeight="1">
      <c r="A51" s="43">
        <v>26</v>
      </c>
      <c r="B51" s="54" t="s">
        <v>216</v>
      </c>
      <c r="C51" s="101" t="s">
        <v>47</v>
      </c>
      <c r="D51" s="101" t="s">
        <v>21</v>
      </c>
      <c r="E51" s="101" t="s">
        <v>13</v>
      </c>
      <c r="F51" s="101" t="s">
        <v>13</v>
      </c>
      <c r="G51" s="101" t="s">
        <v>13</v>
      </c>
      <c r="H51" s="101" t="s">
        <v>13</v>
      </c>
      <c r="I51" s="48">
        <f>SUM(J51:N51)</f>
        <v>28561980.92</v>
      </c>
      <c r="J51" s="48">
        <v>561980.92</v>
      </c>
      <c r="K51" s="48">
        <v>0</v>
      </c>
      <c r="L51" s="48">
        <v>0</v>
      </c>
      <c r="M51" s="48">
        <v>0</v>
      </c>
      <c r="N51" s="48">
        <v>28000000</v>
      </c>
    </row>
    <row r="52" spans="1:14" ht="106.5" customHeight="1">
      <c r="A52" s="43">
        <v>27</v>
      </c>
      <c r="B52" s="54" t="s">
        <v>217</v>
      </c>
      <c r="C52" s="101" t="s">
        <v>47</v>
      </c>
      <c r="D52" s="101" t="s">
        <v>55</v>
      </c>
      <c r="E52" s="101" t="s">
        <v>13</v>
      </c>
      <c r="F52" s="101" t="s">
        <v>13</v>
      </c>
      <c r="G52" s="101" t="s">
        <v>13</v>
      </c>
      <c r="H52" s="101" t="s">
        <v>13</v>
      </c>
      <c r="I52" s="48">
        <f>SUM(J52:N52)</f>
        <v>10101428.19</v>
      </c>
      <c r="J52" s="48">
        <v>10101428.19</v>
      </c>
      <c r="K52" s="48">
        <v>0</v>
      </c>
      <c r="L52" s="48">
        <v>0</v>
      </c>
      <c r="M52" s="48">
        <v>0</v>
      </c>
      <c r="N52" s="48">
        <v>0</v>
      </c>
    </row>
    <row r="53" spans="1:14" ht="106.5" customHeight="1">
      <c r="A53" s="43">
        <v>28</v>
      </c>
      <c r="B53" s="54" t="s">
        <v>218</v>
      </c>
      <c r="C53" s="101" t="s">
        <v>47</v>
      </c>
      <c r="D53" s="101" t="s">
        <v>21</v>
      </c>
      <c r="E53" s="101" t="s">
        <v>13</v>
      </c>
      <c r="F53" s="101" t="s">
        <v>13</v>
      </c>
      <c r="G53" s="101" t="s">
        <v>13</v>
      </c>
      <c r="H53" s="101" t="s">
        <v>13</v>
      </c>
      <c r="I53" s="48">
        <f>SUM(J53:N53)</f>
        <v>106360706.7</v>
      </c>
      <c r="J53" s="48">
        <v>0</v>
      </c>
      <c r="K53" s="48">
        <v>0</v>
      </c>
      <c r="L53" s="48">
        <v>23360706.7</v>
      </c>
      <c r="M53" s="48">
        <v>25000000</v>
      </c>
      <c r="N53" s="48">
        <v>58000000</v>
      </c>
    </row>
    <row r="54" spans="1:14" ht="106.5" customHeight="1">
      <c r="A54" s="43">
        <v>29</v>
      </c>
      <c r="B54" s="98" t="s">
        <v>219</v>
      </c>
      <c r="C54" s="101" t="s">
        <v>47</v>
      </c>
      <c r="D54" s="101" t="s">
        <v>21</v>
      </c>
      <c r="E54" s="101" t="s">
        <v>13</v>
      </c>
      <c r="F54" s="101" t="s">
        <v>13</v>
      </c>
      <c r="G54" s="101" t="s">
        <v>13</v>
      </c>
      <c r="H54" s="101" t="s">
        <v>13</v>
      </c>
      <c r="I54" s="48">
        <f>SUM(J54:N54)</f>
        <v>929704</v>
      </c>
      <c r="J54" s="48">
        <v>834704</v>
      </c>
      <c r="K54" s="48">
        <v>0</v>
      </c>
      <c r="L54" s="48">
        <v>95000</v>
      </c>
      <c r="M54" s="48">
        <v>0</v>
      </c>
      <c r="N54" s="48">
        <v>0</v>
      </c>
    </row>
    <row r="55" spans="1:14" ht="106.5" customHeight="1">
      <c r="A55" s="43">
        <v>30</v>
      </c>
      <c r="B55" s="98" t="s">
        <v>220</v>
      </c>
      <c r="C55" s="101" t="s">
        <v>47</v>
      </c>
      <c r="D55" s="101" t="s">
        <v>21</v>
      </c>
      <c r="E55" s="101" t="s">
        <v>13</v>
      </c>
      <c r="F55" s="101" t="s">
        <v>13</v>
      </c>
      <c r="G55" s="101" t="s">
        <v>13</v>
      </c>
      <c r="H55" s="101" t="s">
        <v>13</v>
      </c>
      <c r="I55" s="48">
        <f>SUM(J55:N55)</f>
        <v>99062</v>
      </c>
      <c r="J55" s="48">
        <v>0</v>
      </c>
      <c r="K55" s="48">
        <v>99062</v>
      </c>
      <c r="L55" s="48">
        <v>0</v>
      </c>
      <c r="M55" s="48">
        <v>0</v>
      </c>
      <c r="N55" s="48">
        <v>0</v>
      </c>
    </row>
    <row r="56" spans="1:14" ht="53.25" customHeight="1">
      <c r="A56" s="113">
        <v>31</v>
      </c>
      <c r="B56" s="151" t="s">
        <v>221</v>
      </c>
      <c r="C56" s="115" t="s">
        <v>47</v>
      </c>
      <c r="D56" s="101" t="s">
        <v>21</v>
      </c>
      <c r="E56" s="101" t="s">
        <v>13</v>
      </c>
      <c r="F56" s="101" t="s">
        <v>13</v>
      </c>
      <c r="G56" s="101" t="s">
        <v>13</v>
      </c>
      <c r="H56" s="101" t="s">
        <v>13</v>
      </c>
      <c r="I56" s="48">
        <f aca="true" t="shared" si="13" ref="I56:I63">SUM(J56:N56)</f>
        <v>460000</v>
      </c>
      <c r="J56" s="48">
        <v>0</v>
      </c>
      <c r="K56" s="48">
        <v>460000</v>
      </c>
      <c r="L56" s="48">
        <v>0</v>
      </c>
      <c r="M56" s="48">
        <v>0</v>
      </c>
      <c r="N56" s="48">
        <v>0</v>
      </c>
    </row>
    <row r="57" spans="1:14" ht="53.25" customHeight="1">
      <c r="A57" s="114"/>
      <c r="B57" s="152"/>
      <c r="C57" s="116"/>
      <c r="D57" s="101" t="s">
        <v>62</v>
      </c>
      <c r="E57" s="101" t="s">
        <v>13</v>
      </c>
      <c r="F57" s="101" t="s">
        <v>13</v>
      </c>
      <c r="G57" s="101" t="s">
        <v>13</v>
      </c>
      <c r="H57" s="101" t="s">
        <v>13</v>
      </c>
      <c r="I57" s="48">
        <f t="shared" si="13"/>
        <v>4140000</v>
      </c>
      <c r="J57" s="48">
        <v>0</v>
      </c>
      <c r="K57" s="48">
        <v>4140000</v>
      </c>
      <c r="L57" s="48">
        <v>0</v>
      </c>
      <c r="M57" s="48">
        <v>0</v>
      </c>
      <c r="N57" s="48">
        <v>0</v>
      </c>
    </row>
    <row r="58" spans="1:14" ht="53.25" customHeight="1">
      <c r="A58" s="113">
        <v>32</v>
      </c>
      <c r="B58" s="151" t="s">
        <v>222</v>
      </c>
      <c r="C58" s="115" t="s">
        <v>47</v>
      </c>
      <c r="D58" s="101" t="s">
        <v>21</v>
      </c>
      <c r="E58" s="101" t="s">
        <v>13</v>
      </c>
      <c r="F58" s="101" t="s">
        <v>13</v>
      </c>
      <c r="G58" s="101" t="s">
        <v>13</v>
      </c>
      <c r="H58" s="101" t="s">
        <v>13</v>
      </c>
      <c r="I58" s="48">
        <f t="shared" si="13"/>
        <v>425000</v>
      </c>
      <c r="J58" s="48">
        <v>0</v>
      </c>
      <c r="K58" s="48">
        <v>425000</v>
      </c>
      <c r="L58" s="48">
        <v>0</v>
      </c>
      <c r="M58" s="48">
        <v>0</v>
      </c>
      <c r="N58" s="48">
        <v>0</v>
      </c>
    </row>
    <row r="59" spans="1:14" ht="53.25" customHeight="1">
      <c r="A59" s="114"/>
      <c r="B59" s="152"/>
      <c r="C59" s="116"/>
      <c r="D59" s="101" t="s">
        <v>62</v>
      </c>
      <c r="E59" s="101" t="s">
        <v>13</v>
      </c>
      <c r="F59" s="101" t="s">
        <v>13</v>
      </c>
      <c r="G59" s="101" t="s">
        <v>13</v>
      </c>
      <c r="H59" s="101" t="s">
        <v>13</v>
      </c>
      <c r="I59" s="48">
        <f t="shared" si="13"/>
        <v>3825000</v>
      </c>
      <c r="J59" s="48">
        <v>0</v>
      </c>
      <c r="K59" s="48">
        <v>3825000</v>
      </c>
      <c r="L59" s="48">
        <v>0</v>
      </c>
      <c r="M59" s="48">
        <v>0</v>
      </c>
      <c r="N59" s="48">
        <v>0</v>
      </c>
    </row>
    <row r="60" spans="1:14" ht="53.25" customHeight="1">
      <c r="A60" s="113">
        <v>33</v>
      </c>
      <c r="B60" s="151" t="s">
        <v>223</v>
      </c>
      <c r="C60" s="115" t="s">
        <v>47</v>
      </c>
      <c r="D60" s="101" t="s">
        <v>21</v>
      </c>
      <c r="E60" s="101" t="s">
        <v>13</v>
      </c>
      <c r="F60" s="101" t="s">
        <v>13</v>
      </c>
      <c r="G60" s="101" t="s">
        <v>13</v>
      </c>
      <c r="H60" s="101" t="s">
        <v>13</v>
      </c>
      <c r="I60" s="48">
        <f t="shared" si="13"/>
        <v>362103</v>
      </c>
      <c r="J60" s="48">
        <v>0</v>
      </c>
      <c r="K60" s="48">
        <v>362103</v>
      </c>
      <c r="L60" s="48">
        <v>0</v>
      </c>
      <c r="M60" s="48">
        <v>0</v>
      </c>
      <c r="N60" s="48">
        <v>0</v>
      </c>
    </row>
    <row r="61" spans="1:14" ht="53.25" customHeight="1">
      <c r="A61" s="114"/>
      <c r="B61" s="152"/>
      <c r="C61" s="116"/>
      <c r="D61" s="101" t="s">
        <v>62</v>
      </c>
      <c r="E61" s="101" t="s">
        <v>13</v>
      </c>
      <c r="F61" s="101" t="s">
        <v>13</v>
      </c>
      <c r="G61" s="101" t="s">
        <v>13</v>
      </c>
      <c r="H61" s="101" t="s">
        <v>13</v>
      </c>
      <c r="I61" s="48">
        <f t="shared" si="13"/>
        <v>3258927</v>
      </c>
      <c r="J61" s="48">
        <v>0</v>
      </c>
      <c r="K61" s="48">
        <v>3258927</v>
      </c>
      <c r="L61" s="48">
        <v>0</v>
      </c>
      <c r="M61" s="48">
        <v>0</v>
      </c>
      <c r="N61" s="48">
        <v>0</v>
      </c>
    </row>
    <row r="62" spans="1:14" ht="63.75" customHeight="1">
      <c r="A62" s="113">
        <v>34</v>
      </c>
      <c r="B62" s="151" t="s">
        <v>224</v>
      </c>
      <c r="C62" s="115" t="s">
        <v>47</v>
      </c>
      <c r="D62" s="101" t="s">
        <v>21</v>
      </c>
      <c r="E62" s="101" t="s">
        <v>13</v>
      </c>
      <c r="F62" s="101" t="s">
        <v>13</v>
      </c>
      <c r="G62" s="101" t="s">
        <v>13</v>
      </c>
      <c r="H62" s="101" t="s">
        <v>13</v>
      </c>
      <c r="I62" s="48">
        <f t="shared" si="13"/>
        <v>1016855.11</v>
      </c>
      <c r="J62" s="48">
        <v>0</v>
      </c>
      <c r="K62" s="48">
        <v>1016855.11</v>
      </c>
      <c r="L62" s="48">
        <v>0</v>
      </c>
      <c r="M62" s="48">
        <v>0</v>
      </c>
      <c r="N62" s="48">
        <v>0</v>
      </c>
    </row>
    <row r="63" spans="1:14" ht="63.75" customHeight="1">
      <c r="A63" s="114"/>
      <c r="B63" s="152"/>
      <c r="C63" s="116"/>
      <c r="D63" s="101" t="s">
        <v>62</v>
      </c>
      <c r="E63" s="101" t="s">
        <v>13</v>
      </c>
      <c r="F63" s="101" t="s">
        <v>13</v>
      </c>
      <c r="G63" s="101" t="s">
        <v>13</v>
      </c>
      <c r="H63" s="101" t="s">
        <v>13</v>
      </c>
      <c r="I63" s="48">
        <f t="shared" si="13"/>
        <v>9151696</v>
      </c>
      <c r="J63" s="48">
        <v>0</v>
      </c>
      <c r="K63" s="48">
        <v>9151696</v>
      </c>
      <c r="L63" s="48">
        <v>0</v>
      </c>
      <c r="M63" s="48">
        <v>0</v>
      </c>
      <c r="N63" s="48">
        <v>0</v>
      </c>
    </row>
    <row r="64" spans="1:15" ht="53.25" customHeight="1">
      <c r="A64" s="113">
        <v>35</v>
      </c>
      <c r="B64" s="151" t="s">
        <v>225</v>
      </c>
      <c r="C64" s="115" t="s">
        <v>47</v>
      </c>
      <c r="D64" s="101" t="s">
        <v>21</v>
      </c>
      <c r="E64" s="101" t="s">
        <v>13</v>
      </c>
      <c r="F64" s="101" t="s">
        <v>13</v>
      </c>
      <c r="G64" s="101" t="s">
        <v>13</v>
      </c>
      <c r="H64" s="101" t="s">
        <v>13</v>
      </c>
      <c r="I64" s="48">
        <f aca="true" t="shared" si="14" ref="I64:I69">SUM(J64:N64)</f>
        <v>536613.7</v>
      </c>
      <c r="J64" s="48">
        <v>0</v>
      </c>
      <c r="K64" s="48">
        <v>0</v>
      </c>
      <c r="L64" s="48">
        <v>536613.7</v>
      </c>
      <c r="M64" s="48">
        <v>0</v>
      </c>
      <c r="N64" s="48">
        <v>0</v>
      </c>
      <c r="O64" s="40"/>
    </row>
    <row r="65" spans="1:15" ht="53.25" customHeight="1">
      <c r="A65" s="114"/>
      <c r="B65" s="152"/>
      <c r="C65" s="116"/>
      <c r="D65" s="101" t="s">
        <v>62</v>
      </c>
      <c r="E65" s="101" t="s">
        <v>13</v>
      </c>
      <c r="F65" s="101" t="s">
        <v>13</v>
      </c>
      <c r="G65" s="101" t="s">
        <v>13</v>
      </c>
      <c r="H65" s="101" t="s">
        <v>13</v>
      </c>
      <c r="I65" s="48">
        <f t="shared" si="14"/>
        <v>4829523.34</v>
      </c>
      <c r="J65" s="48">
        <v>0</v>
      </c>
      <c r="K65" s="48">
        <v>0</v>
      </c>
      <c r="L65" s="48">
        <v>4829523.34</v>
      </c>
      <c r="M65" s="48">
        <v>0</v>
      </c>
      <c r="N65" s="48">
        <v>0</v>
      </c>
      <c r="O65" s="40"/>
    </row>
    <row r="66" spans="1:14" ht="53.25" customHeight="1">
      <c r="A66" s="113">
        <v>36</v>
      </c>
      <c r="B66" s="151" t="s">
        <v>226</v>
      </c>
      <c r="C66" s="115" t="s">
        <v>47</v>
      </c>
      <c r="D66" s="101" t="s">
        <v>21</v>
      </c>
      <c r="E66" s="101" t="s">
        <v>13</v>
      </c>
      <c r="F66" s="101" t="s">
        <v>13</v>
      </c>
      <c r="G66" s="101" t="s">
        <v>13</v>
      </c>
      <c r="H66" s="101" t="s">
        <v>13</v>
      </c>
      <c r="I66" s="48">
        <f t="shared" si="14"/>
        <v>539116.45</v>
      </c>
      <c r="J66" s="48">
        <v>0</v>
      </c>
      <c r="K66" s="48">
        <v>0</v>
      </c>
      <c r="L66" s="48">
        <v>539116.45</v>
      </c>
      <c r="M66" s="48">
        <v>0</v>
      </c>
      <c r="N66" s="48">
        <v>0</v>
      </c>
    </row>
    <row r="67" spans="1:14" ht="53.25" customHeight="1">
      <c r="A67" s="114"/>
      <c r="B67" s="152"/>
      <c r="C67" s="116"/>
      <c r="D67" s="101" t="s">
        <v>62</v>
      </c>
      <c r="E67" s="101" t="s">
        <v>13</v>
      </c>
      <c r="F67" s="101" t="s">
        <v>13</v>
      </c>
      <c r="G67" s="101" t="s">
        <v>13</v>
      </c>
      <c r="H67" s="101" t="s">
        <v>13</v>
      </c>
      <c r="I67" s="48">
        <f t="shared" si="14"/>
        <v>4852048.02</v>
      </c>
      <c r="J67" s="48">
        <v>0</v>
      </c>
      <c r="K67" s="48">
        <v>0</v>
      </c>
      <c r="L67" s="48">
        <v>4852048.02</v>
      </c>
      <c r="M67" s="48">
        <v>0</v>
      </c>
      <c r="N67" s="48">
        <v>0</v>
      </c>
    </row>
    <row r="68" spans="1:14" ht="53.25" customHeight="1">
      <c r="A68" s="113">
        <v>37</v>
      </c>
      <c r="B68" s="151" t="s">
        <v>227</v>
      </c>
      <c r="C68" s="115" t="s">
        <v>47</v>
      </c>
      <c r="D68" s="101" t="s">
        <v>21</v>
      </c>
      <c r="E68" s="101" t="s">
        <v>13</v>
      </c>
      <c r="F68" s="101" t="s">
        <v>13</v>
      </c>
      <c r="G68" s="101" t="s">
        <v>13</v>
      </c>
      <c r="H68" s="101" t="s">
        <v>13</v>
      </c>
      <c r="I68" s="48">
        <f t="shared" si="14"/>
        <v>285483.25</v>
      </c>
      <c r="J68" s="48">
        <v>0</v>
      </c>
      <c r="K68" s="48">
        <v>0</v>
      </c>
      <c r="L68" s="48">
        <v>285483.25</v>
      </c>
      <c r="M68" s="48">
        <v>0</v>
      </c>
      <c r="N68" s="48">
        <v>0</v>
      </c>
    </row>
    <row r="69" spans="1:14" ht="53.25" customHeight="1">
      <c r="A69" s="114"/>
      <c r="B69" s="152"/>
      <c r="C69" s="116"/>
      <c r="D69" s="101" t="s">
        <v>62</v>
      </c>
      <c r="E69" s="101" t="s">
        <v>13</v>
      </c>
      <c r="F69" s="101" t="s">
        <v>13</v>
      </c>
      <c r="G69" s="101" t="s">
        <v>13</v>
      </c>
      <c r="H69" s="101" t="s">
        <v>13</v>
      </c>
      <c r="I69" s="48">
        <f t="shared" si="14"/>
        <v>2569349.21</v>
      </c>
      <c r="J69" s="48">
        <v>0</v>
      </c>
      <c r="K69" s="48">
        <v>0</v>
      </c>
      <c r="L69" s="48">
        <v>2569349.21</v>
      </c>
      <c r="M69" s="48">
        <v>0</v>
      </c>
      <c r="N69" s="48">
        <v>0</v>
      </c>
    </row>
    <row r="70" spans="1:14" ht="53.25" customHeight="1">
      <c r="A70" s="113">
        <v>38</v>
      </c>
      <c r="B70" s="151" t="s">
        <v>228</v>
      </c>
      <c r="C70" s="115" t="s">
        <v>47</v>
      </c>
      <c r="D70" s="101" t="s">
        <v>21</v>
      </c>
      <c r="E70" s="101" t="s">
        <v>13</v>
      </c>
      <c r="F70" s="101" t="s">
        <v>13</v>
      </c>
      <c r="G70" s="101" t="s">
        <v>13</v>
      </c>
      <c r="H70" s="101" t="s">
        <v>13</v>
      </c>
      <c r="I70" s="48">
        <f aca="true" t="shared" si="15" ref="I70:I77">SUM(J70:N70)</f>
        <v>211934.68</v>
      </c>
      <c r="J70" s="48">
        <v>0</v>
      </c>
      <c r="K70" s="48">
        <v>0</v>
      </c>
      <c r="L70" s="48">
        <v>211934.68</v>
      </c>
      <c r="M70" s="48">
        <v>0</v>
      </c>
      <c r="N70" s="48">
        <v>0</v>
      </c>
    </row>
    <row r="71" spans="1:14" ht="53.25" customHeight="1">
      <c r="A71" s="114"/>
      <c r="B71" s="152"/>
      <c r="C71" s="116"/>
      <c r="D71" s="101" t="s">
        <v>62</v>
      </c>
      <c r="E71" s="101" t="s">
        <v>13</v>
      </c>
      <c r="F71" s="101" t="s">
        <v>13</v>
      </c>
      <c r="G71" s="101" t="s">
        <v>13</v>
      </c>
      <c r="H71" s="101" t="s">
        <v>13</v>
      </c>
      <c r="I71" s="48">
        <f t="shared" si="15"/>
        <v>1907412.0899999999</v>
      </c>
      <c r="J71" s="48">
        <v>0</v>
      </c>
      <c r="K71" s="48">
        <v>0</v>
      </c>
      <c r="L71" s="48">
        <v>1907412.0899999999</v>
      </c>
      <c r="M71" s="48">
        <v>0</v>
      </c>
      <c r="N71" s="48">
        <v>0</v>
      </c>
    </row>
    <row r="72" spans="1:14" ht="53.25" customHeight="1">
      <c r="A72" s="113">
        <v>39</v>
      </c>
      <c r="B72" s="151" t="s">
        <v>229</v>
      </c>
      <c r="C72" s="115" t="s">
        <v>47</v>
      </c>
      <c r="D72" s="101" t="s">
        <v>21</v>
      </c>
      <c r="E72" s="101" t="s">
        <v>13</v>
      </c>
      <c r="F72" s="101" t="s">
        <v>13</v>
      </c>
      <c r="G72" s="101" t="s">
        <v>13</v>
      </c>
      <c r="H72" s="101" t="s">
        <v>13</v>
      </c>
      <c r="I72" s="48">
        <f t="shared" si="15"/>
        <v>527744.37</v>
      </c>
      <c r="J72" s="48">
        <v>0</v>
      </c>
      <c r="K72" s="48">
        <v>0</v>
      </c>
      <c r="L72" s="48">
        <v>527744.37</v>
      </c>
      <c r="M72" s="48">
        <v>0</v>
      </c>
      <c r="N72" s="48">
        <v>0</v>
      </c>
    </row>
    <row r="73" spans="1:14" ht="53.25" customHeight="1">
      <c r="A73" s="114"/>
      <c r="B73" s="152"/>
      <c r="C73" s="116"/>
      <c r="D73" s="101" t="s">
        <v>62</v>
      </c>
      <c r="E73" s="101" t="s">
        <v>13</v>
      </c>
      <c r="F73" s="101" t="s">
        <v>13</v>
      </c>
      <c r="G73" s="101" t="s">
        <v>13</v>
      </c>
      <c r="H73" s="101" t="s">
        <v>13</v>
      </c>
      <c r="I73" s="48">
        <f t="shared" si="15"/>
        <v>4749699.289999999</v>
      </c>
      <c r="J73" s="48">
        <v>0</v>
      </c>
      <c r="K73" s="48">
        <v>0</v>
      </c>
      <c r="L73" s="48">
        <v>4749699.289999999</v>
      </c>
      <c r="M73" s="48">
        <v>0</v>
      </c>
      <c r="N73" s="48">
        <v>0</v>
      </c>
    </row>
    <row r="74" spans="1:14" ht="53.25" customHeight="1">
      <c r="A74" s="113">
        <v>40</v>
      </c>
      <c r="B74" s="151" t="s">
        <v>230</v>
      </c>
      <c r="C74" s="115" t="s">
        <v>47</v>
      </c>
      <c r="D74" s="101" t="s">
        <v>21</v>
      </c>
      <c r="E74" s="101" t="s">
        <v>13</v>
      </c>
      <c r="F74" s="101" t="s">
        <v>13</v>
      </c>
      <c r="G74" s="101" t="s">
        <v>13</v>
      </c>
      <c r="H74" s="101" t="s">
        <v>13</v>
      </c>
      <c r="I74" s="48">
        <f t="shared" si="15"/>
        <v>181248.5</v>
      </c>
      <c r="J74" s="48">
        <v>0</v>
      </c>
      <c r="K74" s="48">
        <v>0</v>
      </c>
      <c r="L74" s="48">
        <v>181248.5</v>
      </c>
      <c r="M74" s="48">
        <v>0</v>
      </c>
      <c r="N74" s="48">
        <v>0</v>
      </c>
    </row>
    <row r="75" spans="1:14" ht="53.25" customHeight="1">
      <c r="A75" s="114"/>
      <c r="B75" s="152"/>
      <c r="C75" s="116"/>
      <c r="D75" s="101" t="s">
        <v>62</v>
      </c>
      <c r="E75" s="101" t="s">
        <v>13</v>
      </c>
      <c r="F75" s="101" t="s">
        <v>13</v>
      </c>
      <c r="G75" s="101" t="s">
        <v>13</v>
      </c>
      <c r="H75" s="101" t="s">
        <v>13</v>
      </c>
      <c r="I75" s="48">
        <f t="shared" si="15"/>
        <v>1631236.5000000002</v>
      </c>
      <c r="J75" s="48">
        <v>0</v>
      </c>
      <c r="K75" s="48">
        <v>0</v>
      </c>
      <c r="L75" s="48">
        <v>1631236.5000000002</v>
      </c>
      <c r="M75" s="48">
        <v>0</v>
      </c>
      <c r="N75" s="48">
        <v>0</v>
      </c>
    </row>
    <row r="76" spans="1:14" ht="53.25" customHeight="1">
      <c r="A76" s="113">
        <v>41</v>
      </c>
      <c r="B76" s="151" t="s">
        <v>231</v>
      </c>
      <c r="C76" s="115" t="s">
        <v>47</v>
      </c>
      <c r="D76" s="101" t="s">
        <v>21</v>
      </c>
      <c r="E76" s="101" t="s">
        <v>13</v>
      </c>
      <c r="F76" s="101" t="s">
        <v>13</v>
      </c>
      <c r="G76" s="101" t="s">
        <v>13</v>
      </c>
      <c r="H76" s="101" t="s">
        <v>13</v>
      </c>
      <c r="I76" s="48">
        <f t="shared" si="15"/>
        <v>126213.26</v>
      </c>
      <c r="J76" s="48">
        <v>0</v>
      </c>
      <c r="K76" s="48">
        <v>0</v>
      </c>
      <c r="L76" s="48">
        <v>126213.26</v>
      </c>
      <c r="M76" s="48">
        <v>0</v>
      </c>
      <c r="N76" s="48">
        <v>0</v>
      </c>
    </row>
    <row r="77" spans="1:14" ht="53.25" customHeight="1">
      <c r="A77" s="114"/>
      <c r="B77" s="152"/>
      <c r="C77" s="116"/>
      <c r="D77" s="101" t="s">
        <v>62</v>
      </c>
      <c r="E77" s="101" t="s">
        <v>13</v>
      </c>
      <c r="F77" s="101" t="s">
        <v>13</v>
      </c>
      <c r="G77" s="101" t="s">
        <v>13</v>
      </c>
      <c r="H77" s="101" t="s">
        <v>13</v>
      </c>
      <c r="I77" s="48">
        <f t="shared" si="15"/>
        <v>1135919.34</v>
      </c>
      <c r="J77" s="48">
        <v>0</v>
      </c>
      <c r="K77" s="48">
        <v>0</v>
      </c>
      <c r="L77" s="48">
        <v>1135919.34</v>
      </c>
      <c r="M77" s="48">
        <v>0</v>
      </c>
      <c r="N77" s="48">
        <v>0</v>
      </c>
    </row>
    <row r="78" spans="1:14" ht="53.25" customHeight="1">
      <c r="A78" s="113">
        <v>42</v>
      </c>
      <c r="B78" s="151" t="s">
        <v>232</v>
      </c>
      <c r="C78" s="115" t="s">
        <v>47</v>
      </c>
      <c r="D78" s="101" t="s">
        <v>21</v>
      </c>
      <c r="E78" s="101" t="s">
        <v>13</v>
      </c>
      <c r="F78" s="101" t="s">
        <v>13</v>
      </c>
      <c r="G78" s="101" t="s">
        <v>13</v>
      </c>
      <c r="H78" s="101" t="s">
        <v>13</v>
      </c>
      <c r="I78" s="48">
        <f aca="true" t="shared" si="16" ref="I78:I85">SUM(J78:N78)</f>
        <v>112613.14</v>
      </c>
      <c r="J78" s="48">
        <v>0</v>
      </c>
      <c r="K78" s="48">
        <v>0</v>
      </c>
      <c r="L78" s="48">
        <v>112613.14</v>
      </c>
      <c r="M78" s="48">
        <v>0</v>
      </c>
      <c r="N78" s="48">
        <v>0</v>
      </c>
    </row>
    <row r="79" spans="1:14" ht="53.25" customHeight="1">
      <c r="A79" s="114"/>
      <c r="B79" s="152"/>
      <c r="C79" s="116"/>
      <c r="D79" s="101" t="s">
        <v>62</v>
      </c>
      <c r="E79" s="101" t="s">
        <v>13</v>
      </c>
      <c r="F79" s="101" t="s">
        <v>13</v>
      </c>
      <c r="G79" s="101" t="s">
        <v>13</v>
      </c>
      <c r="H79" s="101" t="s">
        <v>13</v>
      </c>
      <c r="I79" s="48">
        <f t="shared" si="16"/>
        <v>1013518.3</v>
      </c>
      <c r="J79" s="48">
        <v>0</v>
      </c>
      <c r="K79" s="48">
        <v>0</v>
      </c>
      <c r="L79" s="48">
        <v>1013518.3</v>
      </c>
      <c r="M79" s="48">
        <v>0</v>
      </c>
      <c r="N79" s="48">
        <v>0</v>
      </c>
    </row>
    <row r="80" spans="1:14" ht="53.25" customHeight="1">
      <c r="A80" s="113">
        <v>43</v>
      </c>
      <c r="B80" s="151" t="s">
        <v>214</v>
      </c>
      <c r="C80" s="115" t="s">
        <v>47</v>
      </c>
      <c r="D80" s="101" t="s">
        <v>21</v>
      </c>
      <c r="E80" s="101" t="s">
        <v>13</v>
      </c>
      <c r="F80" s="101" t="s">
        <v>13</v>
      </c>
      <c r="G80" s="101" t="s">
        <v>13</v>
      </c>
      <c r="H80" s="101" t="s">
        <v>13</v>
      </c>
      <c r="I80" s="48">
        <f t="shared" si="16"/>
        <v>505290.28</v>
      </c>
      <c r="J80" s="48">
        <v>0</v>
      </c>
      <c r="K80" s="48">
        <v>0</v>
      </c>
      <c r="L80" s="48">
        <v>505290.28</v>
      </c>
      <c r="M80" s="48">
        <v>0</v>
      </c>
      <c r="N80" s="48">
        <v>0</v>
      </c>
    </row>
    <row r="81" spans="1:14" ht="53.25" customHeight="1">
      <c r="A81" s="114"/>
      <c r="B81" s="152"/>
      <c r="C81" s="116"/>
      <c r="D81" s="101" t="s">
        <v>62</v>
      </c>
      <c r="E81" s="101" t="s">
        <v>13</v>
      </c>
      <c r="F81" s="101" t="s">
        <v>13</v>
      </c>
      <c r="G81" s="101" t="s">
        <v>13</v>
      </c>
      <c r="H81" s="101" t="s">
        <v>13</v>
      </c>
      <c r="I81" s="48">
        <f t="shared" si="16"/>
        <v>4547612.5</v>
      </c>
      <c r="J81" s="48">
        <v>0</v>
      </c>
      <c r="K81" s="48">
        <v>0</v>
      </c>
      <c r="L81" s="48">
        <v>4547612.5</v>
      </c>
      <c r="M81" s="48">
        <v>0</v>
      </c>
      <c r="N81" s="48">
        <v>0</v>
      </c>
    </row>
    <row r="82" spans="1:14" ht="53.25" customHeight="1">
      <c r="A82" s="113">
        <v>44</v>
      </c>
      <c r="B82" s="151" t="s">
        <v>233</v>
      </c>
      <c r="C82" s="115" t="s">
        <v>47</v>
      </c>
      <c r="D82" s="101" t="s">
        <v>21</v>
      </c>
      <c r="E82" s="101" t="s">
        <v>13</v>
      </c>
      <c r="F82" s="101" t="s">
        <v>13</v>
      </c>
      <c r="G82" s="101" t="s">
        <v>13</v>
      </c>
      <c r="H82" s="101" t="s">
        <v>13</v>
      </c>
      <c r="I82" s="48">
        <f t="shared" si="16"/>
        <v>493149.49</v>
      </c>
      <c r="J82" s="48">
        <v>0</v>
      </c>
      <c r="K82" s="48">
        <v>0</v>
      </c>
      <c r="L82" s="48">
        <v>493149.49</v>
      </c>
      <c r="M82" s="48">
        <v>0</v>
      </c>
      <c r="N82" s="48">
        <v>0</v>
      </c>
    </row>
    <row r="83" spans="1:14" ht="53.25" customHeight="1">
      <c r="A83" s="114"/>
      <c r="B83" s="152"/>
      <c r="C83" s="116"/>
      <c r="D83" s="101" t="s">
        <v>62</v>
      </c>
      <c r="E83" s="101" t="s">
        <v>13</v>
      </c>
      <c r="F83" s="101" t="s">
        <v>13</v>
      </c>
      <c r="G83" s="101" t="s">
        <v>13</v>
      </c>
      <c r="H83" s="101" t="s">
        <v>13</v>
      </c>
      <c r="I83" s="48">
        <f t="shared" si="16"/>
        <v>4438345.45</v>
      </c>
      <c r="J83" s="48">
        <v>0</v>
      </c>
      <c r="K83" s="48">
        <v>0</v>
      </c>
      <c r="L83" s="48">
        <v>4438345.45</v>
      </c>
      <c r="M83" s="48">
        <v>0</v>
      </c>
      <c r="N83" s="48">
        <v>0</v>
      </c>
    </row>
    <row r="84" spans="1:14" ht="53.25" customHeight="1">
      <c r="A84" s="113">
        <v>45</v>
      </c>
      <c r="B84" s="151" t="s">
        <v>234</v>
      </c>
      <c r="C84" s="115" t="s">
        <v>47</v>
      </c>
      <c r="D84" s="101" t="s">
        <v>21</v>
      </c>
      <c r="E84" s="101" t="s">
        <v>13</v>
      </c>
      <c r="F84" s="101" t="s">
        <v>13</v>
      </c>
      <c r="G84" s="101" t="s">
        <v>13</v>
      </c>
      <c r="H84" s="101" t="s">
        <v>13</v>
      </c>
      <c r="I84" s="48">
        <f t="shared" si="16"/>
        <v>459971.87</v>
      </c>
      <c r="J84" s="48">
        <v>0</v>
      </c>
      <c r="K84" s="48">
        <v>0</v>
      </c>
      <c r="L84" s="48">
        <v>459971.87</v>
      </c>
      <c r="M84" s="48">
        <v>0</v>
      </c>
      <c r="N84" s="48">
        <v>0</v>
      </c>
    </row>
    <row r="85" spans="1:14" ht="53.25" customHeight="1">
      <c r="A85" s="114"/>
      <c r="B85" s="152"/>
      <c r="C85" s="116"/>
      <c r="D85" s="101" t="s">
        <v>62</v>
      </c>
      <c r="E85" s="101" t="s">
        <v>13</v>
      </c>
      <c r="F85" s="101" t="s">
        <v>13</v>
      </c>
      <c r="G85" s="101" t="s">
        <v>13</v>
      </c>
      <c r="H85" s="101" t="s">
        <v>13</v>
      </c>
      <c r="I85" s="48">
        <f t="shared" si="16"/>
        <v>4139746.9099999997</v>
      </c>
      <c r="J85" s="48">
        <v>0</v>
      </c>
      <c r="K85" s="48">
        <v>0</v>
      </c>
      <c r="L85" s="48">
        <v>4139746.9099999997</v>
      </c>
      <c r="M85" s="48">
        <v>0</v>
      </c>
      <c r="N85" s="48">
        <v>0</v>
      </c>
    </row>
    <row r="86" spans="1:14" ht="53.25" customHeight="1">
      <c r="A86" s="149">
        <v>46</v>
      </c>
      <c r="B86" s="151" t="s">
        <v>235</v>
      </c>
      <c r="C86" s="115" t="s">
        <v>47</v>
      </c>
      <c r="D86" s="101" t="s">
        <v>21</v>
      </c>
      <c r="E86" s="101" t="s">
        <v>13</v>
      </c>
      <c r="F86" s="101" t="s">
        <v>13</v>
      </c>
      <c r="G86" s="101" t="s">
        <v>13</v>
      </c>
      <c r="H86" s="101" t="s">
        <v>13</v>
      </c>
      <c r="I86" s="48">
        <f aca="true" t="shared" si="17" ref="I86:I102">SUM(J86:N86)</f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</row>
    <row r="87" spans="1:14" ht="53.25" customHeight="1">
      <c r="A87" s="150"/>
      <c r="B87" s="152"/>
      <c r="C87" s="116"/>
      <c r="D87" s="101" t="s">
        <v>62</v>
      </c>
      <c r="E87" s="101" t="s">
        <v>13</v>
      </c>
      <c r="F87" s="101" t="s">
        <v>13</v>
      </c>
      <c r="G87" s="101" t="s">
        <v>13</v>
      </c>
      <c r="H87" s="101" t="s">
        <v>13</v>
      </c>
      <c r="I87" s="48">
        <f t="shared" si="17"/>
        <v>263963842</v>
      </c>
      <c r="J87" s="48">
        <v>0</v>
      </c>
      <c r="K87" s="48">
        <v>0</v>
      </c>
      <c r="L87" s="48">
        <v>0</v>
      </c>
      <c r="M87" s="48">
        <v>118523362</v>
      </c>
      <c r="N87" s="48">
        <v>145440480</v>
      </c>
    </row>
    <row r="88" spans="1:14" ht="106.5" customHeight="1">
      <c r="A88" s="43">
        <v>47</v>
      </c>
      <c r="B88" s="54" t="s">
        <v>236</v>
      </c>
      <c r="C88" s="101" t="s">
        <v>47</v>
      </c>
      <c r="D88" s="101" t="s">
        <v>21</v>
      </c>
      <c r="E88" s="101" t="s">
        <v>13</v>
      </c>
      <c r="F88" s="101" t="s">
        <v>13</v>
      </c>
      <c r="G88" s="101" t="s">
        <v>13</v>
      </c>
      <c r="H88" s="101" t="s">
        <v>13</v>
      </c>
      <c r="I88" s="48">
        <f t="shared" si="17"/>
        <v>99000</v>
      </c>
      <c r="J88" s="48">
        <v>0</v>
      </c>
      <c r="K88" s="48">
        <v>0</v>
      </c>
      <c r="L88" s="48">
        <v>99000</v>
      </c>
      <c r="M88" s="48">
        <v>0</v>
      </c>
      <c r="N88" s="48">
        <v>0</v>
      </c>
    </row>
    <row r="89" spans="1:14" ht="106.5" customHeight="1">
      <c r="A89" s="43">
        <v>48</v>
      </c>
      <c r="B89" s="54" t="s">
        <v>237</v>
      </c>
      <c r="C89" s="101" t="s">
        <v>47</v>
      </c>
      <c r="D89" s="101" t="s">
        <v>21</v>
      </c>
      <c r="E89" s="101" t="s">
        <v>13</v>
      </c>
      <c r="F89" s="101" t="s">
        <v>13</v>
      </c>
      <c r="G89" s="101" t="s">
        <v>13</v>
      </c>
      <c r="H89" s="101" t="s">
        <v>13</v>
      </c>
      <c r="I89" s="48">
        <f aca="true" t="shared" si="18" ref="I89:I94">SUM(J89:N89)</f>
        <v>99000</v>
      </c>
      <c r="J89" s="48">
        <v>0</v>
      </c>
      <c r="K89" s="48">
        <v>0</v>
      </c>
      <c r="L89" s="48">
        <v>99000</v>
      </c>
      <c r="M89" s="48">
        <v>0</v>
      </c>
      <c r="N89" s="48">
        <v>0</v>
      </c>
    </row>
    <row r="90" spans="1:14" ht="106.5" customHeight="1">
      <c r="A90" s="43">
        <v>49</v>
      </c>
      <c r="B90" s="54" t="s">
        <v>238</v>
      </c>
      <c r="C90" s="101" t="s">
        <v>47</v>
      </c>
      <c r="D90" s="101" t="s">
        <v>21</v>
      </c>
      <c r="E90" s="101" t="s">
        <v>13</v>
      </c>
      <c r="F90" s="101" t="s">
        <v>13</v>
      </c>
      <c r="G90" s="101" t="s">
        <v>13</v>
      </c>
      <c r="H90" s="101" t="s">
        <v>13</v>
      </c>
      <c r="I90" s="48">
        <f t="shared" si="18"/>
        <v>99000</v>
      </c>
      <c r="J90" s="48">
        <v>0</v>
      </c>
      <c r="K90" s="48">
        <v>0</v>
      </c>
      <c r="L90" s="48">
        <v>99000</v>
      </c>
      <c r="M90" s="48">
        <v>0</v>
      </c>
      <c r="N90" s="48">
        <v>0</v>
      </c>
    </row>
    <row r="91" spans="1:14" ht="106.5" customHeight="1">
      <c r="A91" s="43">
        <v>50</v>
      </c>
      <c r="B91" s="54" t="s">
        <v>239</v>
      </c>
      <c r="C91" s="101" t="s">
        <v>47</v>
      </c>
      <c r="D91" s="101" t="s">
        <v>21</v>
      </c>
      <c r="E91" s="101" t="s">
        <v>13</v>
      </c>
      <c r="F91" s="101" t="s">
        <v>13</v>
      </c>
      <c r="G91" s="101" t="s">
        <v>13</v>
      </c>
      <c r="H91" s="101" t="s">
        <v>13</v>
      </c>
      <c r="I91" s="48">
        <f t="shared" si="18"/>
        <v>540000</v>
      </c>
      <c r="J91" s="48">
        <v>0</v>
      </c>
      <c r="K91" s="48">
        <v>0</v>
      </c>
      <c r="L91" s="48">
        <v>540000</v>
      </c>
      <c r="M91" s="48">
        <v>0</v>
      </c>
      <c r="N91" s="48">
        <v>0</v>
      </c>
    </row>
    <row r="92" spans="1:14" ht="106.5" customHeight="1">
      <c r="A92" s="43">
        <v>51</v>
      </c>
      <c r="B92" s="54" t="s">
        <v>248</v>
      </c>
      <c r="C92" s="101" t="s">
        <v>47</v>
      </c>
      <c r="D92" s="101" t="s">
        <v>21</v>
      </c>
      <c r="E92" s="101" t="s">
        <v>13</v>
      </c>
      <c r="F92" s="101" t="s">
        <v>13</v>
      </c>
      <c r="G92" s="101" t="s">
        <v>13</v>
      </c>
      <c r="H92" s="101" t="s">
        <v>13</v>
      </c>
      <c r="I92" s="48">
        <f t="shared" si="18"/>
        <v>507810</v>
      </c>
      <c r="J92" s="48">
        <v>0</v>
      </c>
      <c r="K92" s="48">
        <v>0</v>
      </c>
      <c r="L92" s="48">
        <f>0+507810</f>
        <v>507810</v>
      </c>
      <c r="M92" s="48">
        <v>0</v>
      </c>
      <c r="N92" s="48">
        <v>0</v>
      </c>
    </row>
    <row r="93" spans="1:14" ht="106.5" customHeight="1">
      <c r="A93" s="43">
        <v>52</v>
      </c>
      <c r="B93" s="54" t="s">
        <v>250</v>
      </c>
      <c r="C93" s="101" t="s">
        <v>47</v>
      </c>
      <c r="D93" s="101" t="s">
        <v>21</v>
      </c>
      <c r="E93" s="101" t="s">
        <v>13</v>
      </c>
      <c r="F93" s="101" t="s">
        <v>13</v>
      </c>
      <c r="G93" s="101" t="s">
        <v>13</v>
      </c>
      <c r="H93" s="101" t="s">
        <v>13</v>
      </c>
      <c r="I93" s="48">
        <f t="shared" si="18"/>
        <v>3400000</v>
      </c>
      <c r="J93" s="48">
        <v>0</v>
      </c>
      <c r="K93" s="48">
        <v>0</v>
      </c>
      <c r="L93" s="48">
        <f>0+3400000</f>
        <v>3400000</v>
      </c>
      <c r="M93" s="48">
        <v>0</v>
      </c>
      <c r="N93" s="48">
        <v>0</v>
      </c>
    </row>
    <row r="94" spans="1:14" ht="106.5" customHeight="1">
      <c r="A94" s="43">
        <v>53</v>
      </c>
      <c r="B94" s="54" t="s">
        <v>251</v>
      </c>
      <c r="C94" s="101" t="s">
        <v>47</v>
      </c>
      <c r="D94" s="101" t="s">
        <v>21</v>
      </c>
      <c r="E94" s="101" t="s">
        <v>13</v>
      </c>
      <c r="F94" s="101" t="s">
        <v>13</v>
      </c>
      <c r="G94" s="101" t="s">
        <v>13</v>
      </c>
      <c r="H94" s="101" t="s">
        <v>13</v>
      </c>
      <c r="I94" s="48">
        <f t="shared" si="18"/>
        <v>5073000</v>
      </c>
      <c r="J94" s="48">
        <v>0</v>
      </c>
      <c r="K94" s="48">
        <v>0</v>
      </c>
      <c r="L94" s="48">
        <f>0+5073000</f>
        <v>5073000</v>
      </c>
      <c r="M94" s="48">
        <v>0</v>
      </c>
      <c r="N94" s="48">
        <v>0</v>
      </c>
    </row>
    <row r="95" spans="1:14" ht="124.5" customHeight="1">
      <c r="A95" s="102">
        <v>54</v>
      </c>
      <c r="B95" s="104" t="s">
        <v>252</v>
      </c>
      <c r="C95" s="99" t="s">
        <v>40</v>
      </c>
      <c r="D95" s="101" t="s">
        <v>21</v>
      </c>
      <c r="E95" s="101" t="s">
        <v>13</v>
      </c>
      <c r="F95" s="101" t="s">
        <v>13</v>
      </c>
      <c r="G95" s="101" t="s">
        <v>13</v>
      </c>
      <c r="H95" s="101" t="s">
        <v>13</v>
      </c>
      <c r="I95" s="48">
        <f t="shared" si="17"/>
        <v>546769708.1800001</v>
      </c>
      <c r="J95" s="48">
        <v>169958472.18</v>
      </c>
      <c r="K95" s="48">
        <v>94952809</v>
      </c>
      <c r="L95" s="48">
        <v>93952809</v>
      </c>
      <c r="M95" s="48">
        <v>93952809</v>
      </c>
      <c r="N95" s="48">
        <v>93952809</v>
      </c>
    </row>
    <row r="96" spans="1:14" ht="124.5" customHeight="1">
      <c r="A96" s="43">
        <v>55</v>
      </c>
      <c r="B96" s="49" t="s">
        <v>253</v>
      </c>
      <c r="C96" s="101" t="s">
        <v>40</v>
      </c>
      <c r="D96" s="101" t="s">
        <v>21</v>
      </c>
      <c r="E96" s="101" t="s">
        <v>13</v>
      </c>
      <c r="F96" s="101" t="s">
        <v>13</v>
      </c>
      <c r="G96" s="101" t="s">
        <v>13</v>
      </c>
      <c r="H96" s="101" t="s">
        <v>13</v>
      </c>
      <c r="I96" s="48">
        <f t="shared" si="17"/>
        <v>1302123542.8600001</v>
      </c>
      <c r="J96" s="48">
        <v>248925637.61</v>
      </c>
      <c r="K96" s="48">
        <v>264204994.25</v>
      </c>
      <c r="L96" s="48">
        <v>267397637</v>
      </c>
      <c r="M96" s="48">
        <v>260797637</v>
      </c>
      <c r="N96" s="48">
        <v>260797637</v>
      </c>
    </row>
    <row r="97" spans="1:14" ht="124.5" customHeight="1">
      <c r="A97" s="102">
        <v>56</v>
      </c>
      <c r="B97" s="49" t="s">
        <v>254</v>
      </c>
      <c r="C97" s="101" t="s">
        <v>40</v>
      </c>
      <c r="D97" s="101" t="s">
        <v>21</v>
      </c>
      <c r="E97" s="101" t="s">
        <v>13</v>
      </c>
      <c r="F97" s="101" t="s">
        <v>13</v>
      </c>
      <c r="G97" s="101" t="s">
        <v>13</v>
      </c>
      <c r="H97" s="101" t="s">
        <v>13</v>
      </c>
      <c r="I97" s="48">
        <f t="shared" si="17"/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</row>
    <row r="98" spans="1:14" ht="124.5" customHeight="1">
      <c r="A98" s="43">
        <v>57</v>
      </c>
      <c r="B98" s="49" t="s">
        <v>95</v>
      </c>
      <c r="C98" s="101" t="s">
        <v>40</v>
      </c>
      <c r="D98" s="101" t="s">
        <v>21</v>
      </c>
      <c r="E98" s="101" t="s">
        <v>13</v>
      </c>
      <c r="F98" s="101" t="s">
        <v>13</v>
      </c>
      <c r="G98" s="101" t="s">
        <v>13</v>
      </c>
      <c r="H98" s="101" t="s">
        <v>13</v>
      </c>
      <c r="I98" s="47">
        <f t="shared" si="17"/>
        <v>8040638.49</v>
      </c>
      <c r="J98" s="47">
        <f>J99</f>
        <v>1995638.4899999998</v>
      </c>
      <c r="K98" s="47">
        <f>K99</f>
        <v>45000</v>
      </c>
      <c r="L98" s="47">
        <f>L99</f>
        <v>2000000</v>
      </c>
      <c r="M98" s="47">
        <f>M99</f>
        <v>2000000</v>
      </c>
      <c r="N98" s="47">
        <f>N99</f>
        <v>2000000</v>
      </c>
    </row>
    <row r="99" spans="1:14" ht="124.5" customHeight="1">
      <c r="A99" s="43">
        <v>58</v>
      </c>
      <c r="B99" s="49" t="s">
        <v>96</v>
      </c>
      <c r="C99" s="101" t="s">
        <v>40</v>
      </c>
      <c r="D99" s="101" t="s">
        <v>21</v>
      </c>
      <c r="E99" s="101" t="s">
        <v>13</v>
      </c>
      <c r="F99" s="101" t="s">
        <v>13</v>
      </c>
      <c r="G99" s="101" t="s">
        <v>13</v>
      </c>
      <c r="H99" s="101" t="s">
        <v>13</v>
      </c>
      <c r="I99" s="48">
        <f t="shared" si="17"/>
        <v>8040638.49</v>
      </c>
      <c r="J99" s="48">
        <f>SUM(J100:J102)</f>
        <v>1995638.4899999998</v>
      </c>
      <c r="K99" s="48">
        <f>SUM(K100:K102)</f>
        <v>45000</v>
      </c>
      <c r="L99" s="48">
        <f>SUM(L100:L102)</f>
        <v>2000000</v>
      </c>
      <c r="M99" s="48">
        <f>SUM(M100:M102)</f>
        <v>2000000</v>
      </c>
      <c r="N99" s="48">
        <f>SUM(N100:N102)</f>
        <v>2000000</v>
      </c>
    </row>
    <row r="100" spans="1:14" ht="124.5" customHeight="1">
      <c r="A100" s="43">
        <v>59</v>
      </c>
      <c r="B100" s="49" t="s">
        <v>97</v>
      </c>
      <c r="C100" s="101" t="s">
        <v>40</v>
      </c>
      <c r="D100" s="101" t="s">
        <v>21</v>
      </c>
      <c r="E100" s="101" t="s">
        <v>13</v>
      </c>
      <c r="F100" s="101" t="s">
        <v>13</v>
      </c>
      <c r="G100" s="101" t="s">
        <v>13</v>
      </c>
      <c r="H100" s="101" t="s">
        <v>13</v>
      </c>
      <c r="I100" s="48">
        <f t="shared" si="17"/>
        <v>1548122.89</v>
      </c>
      <c r="J100" s="48">
        <v>1503122.89</v>
      </c>
      <c r="K100" s="48">
        <v>45000</v>
      </c>
      <c r="L100" s="48">
        <v>0</v>
      </c>
      <c r="M100" s="48">
        <v>0</v>
      </c>
      <c r="N100" s="48">
        <v>0</v>
      </c>
    </row>
    <row r="101" spans="1:14" ht="124.5" customHeight="1">
      <c r="A101" s="43">
        <v>60</v>
      </c>
      <c r="B101" s="49" t="s">
        <v>98</v>
      </c>
      <c r="C101" s="101" t="s">
        <v>40</v>
      </c>
      <c r="D101" s="101" t="s">
        <v>21</v>
      </c>
      <c r="E101" s="101" t="s">
        <v>13</v>
      </c>
      <c r="F101" s="101" t="s">
        <v>13</v>
      </c>
      <c r="G101" s="101" t="s">
        <v>13</v>
      </c>
      <c r="H101" s="101" t="s">
        <v>13</v>
      </c>
      <c r="I101" s="48">
        <f t="shared" si="17"/>
        <v>492515.6</v>
      </c>
      <c r="J101" s="48">
        <v>492515.6</v>
      </c>
      <c r="K101" s="48">
        <v>0</v>
      </c>
      <c r="L101" s="48">
        <v>0</v>
      </c>
      <c r="M101" s="48">
        <v>0</v>
      </c>
      <c r="N101" s="48">
        <v>0</v>
      </c>
    </row>
    <row r="102" spans="1:14" ht="124.5" customHeight="1">
      <c r="A102" s="43">
        <v>61</v>
      </c>
      <c r="B102" s="49" t="s">
        <v>99</v>
      </c>
      <c r="C102" s="101" t="s">
        <v>40</v>
      </c>
      <c r="D102" s="101" t="s">
        <v>21</v>
      </c>
      <c r="E102" s="101" t="s">
        <v>13</v>
      </c>
      <c r="F102" s="101" t="s">
        <v>13</v>
      </c>
      <c r="G102" s="101" t="s">
        <v>13</v>
      </c>
      <c r="H102" s="101" t="s">
        <v>13</v>
      </c>
      <c r="I102" s="48">
        <f t="shared" si="17"/>
        <v>6000000</v>
      </c>
      <c r="J102" s="48">
        <v>0</v>
      </c>
      <c r="K102" s="48">
        <v>0</v>
      </c>
      <c r="L102" s="48">
        <v>2000000</v>
      </c>
      <c r="M102" s="48">
        <v>2000000</v>
      </c>
      <c r="N102" s="48">
        <v>2000000</v>
      </c>
    </row>
    <row r="103" spans="1:14" ht="20.25" customHeight="1">
      <c r="A103" s="43">
        <v>62</v>
      </c>
      <c r="B103" s="49" t="s">
        <v>69</v>
      </c>
      <c r="C103" s="55"/>
      <c r="D103" s="56"/>
      <c r="E103" s="42" t="s">
        <v>13</v>
      </c>
      <c r="F103" s="42" t="s">
        <v>13</v>
      </c>
      <c r="G103" s="42" t="s">
        <v>13</v>
      </c>
      <c r="H103" s="42" t="s">
        <v>13</v>
      </c>
      <c r="I103" s="47">
        <f>SUM(J103:N103)</f>
        <v>2838740219.17</v>
      </c>
      <c r="J103" s="47">
        <f>SUM(J104:J106)</f>
        <v>635361347.8800001</v>
      </c>
      <c r="K103" s="47">
        <f>SUM(K104:K106)</f>
        <v>413641936.31</v>
      </c>
      <c r="L103" s="47">
        <f>SUM(L104:L106)</f>
        <v>445705584.85999995</v>
      </c>
      <c r="M103" s="47">
        <f>SUM(M104:M106)</f>
        <v>517838357.12</v>
      </c>
      <c r="N103" s="47">
        <f>SUM(N104:N106)</f>
        <v>826192993</v>
      </c>
    </row>
    <row r="104" spans="1:14" ht="18" customHeight="1">
      <c r="A104" s="43">
        <v>63</v>
      </c>
      <c r="B104" s="53" t="s">
        <v>21</v>
      </c>
      <c r="C104" s="55"/>
      <c r="D104" s="56"/>
      <c r="E104" s="42" t="s">
        <v>13</v>
      </c>
      <c r="F104" s="42" t="s">
        <v>13</v>
      </c>
      <c r="G104" s="42" t="s">
        <v>13</v>
      </c>
      <c r="H104" s="42" t="s">
        <v>13</v>
      </c>
      <c r="I104" s="47">
        <f aca="true" t="shared" si="19" ref="I104:N104">I98+I29</f>
        <v>2469710439.0299997</v>
      </c>
      <c r="J104" s="47">
        <f t="shared" si="19"/>
        <v>597584919.69</v>
      </c>
      <c r="K104" s="47">
        <f t="shared" si="19"/>
        <v>382166837.31</v>
      </c>
      <c r="L104" s="47">
        <f t="shared" si="19"/>
        <v>409891173.90999997</v>
      </c>
      <c r="M104" s="47">
        <f t="shared" si="19"/>
        <v>399314995.12</v>
      </c>
      <c r="N104" s="47">
        <f t="shared" si="19"/>
        <v>680752513</v>
      </c>
    </row>
    <row r="105" spans="1:14" ht="18" customHeight="1">
      <c r="A105" s="43">
        <v>64</v>
      </c>
      <c r="B105" s="54" t="s">
        <v>62</v>
      </c>
      <c r="C105" s="55"/>
      <c r="D105" s="56"/>
      <c r="E105" s="101" t="s">
        <v>13</v>
      </c>
      <c r="F105" s="101" t="s">
        <v>13</v>
      </c>
      <c r="G105" s="101" t="s">
        <v>13</v>
      </c>
      <c r="H105" s="101" t="s">
        <v>13</v>
      </c>
      <c r="I105" s="47">
        <f aca="true" t="shared" si="20" ref="I105:N105">I31</f>
        <v>331253351.95</v>
      </c>
      <c r="J105" s="47">
        <f t="shared" si="20"/>
        <v>0</v>
      </c>
      <c r="K105" s="47">
        <f t="shared" si="20"/>
        <v>31475099</v>
      </c>
      <c r="L105" s="47">
        <f t="shared" si="20"/>
        <v>35814410.949999996</v>
      </c>
      <c r="M105" s="47">
        <f t="shared" si="20"/>
        <v>118523362</v>
      </c>
      <c r="N105" s="47">
        <f t="shared" si="20"/>
        <v>145440480</v>
      </c>
    </row>
    <row r="106" spans="1:14" ht="18.75" customHeight="1">
      <c r="A106" s="43">
        <v>65</v>
      </c>
      <c r="B106" s="54" t="s">
        <v>55</v>
      </c>
      <c r="C106" s="55"/>
      <c r="D106" s="56"/>
      <c r="E106" s="42" t="s">
        <v>13</v>
      </c>
      <c r="F106" s="42" t="s">
        <v>13</v>
      </c>
      <c r="G106" s="42" t="s">
        <v>13</v>
      </c>
      <c r="H106" s="42" t="s">
        <v>13</v>
      </c>
      <c r="I106" s="47">
        <f aca="true" t="shared" si="21" ref="I106:N106">I30</f>
        <v>37776428.19</v>
      </c>
      <c r="J106" s="47">
        <f t="shared" si="21"/>
        <v>37776428.19</v>
      </c>
      <c r="K106" s="47">
        <f t="shared" si="21"/>
        <v>0</v>
      </c>
      <c r="L106" s="47">
        <f t="shared" si="21"/>
        <v>0</v>
      </c>
      <c r="M106" s="47">
        <f t="shared" si="21"/>
        <v>0</v>
      </c>
      <c r="N106" s="47">
        <f t="shared" si="21"/>
        <v>0</v>
      </c>
    </row>
    <row r="107" spans="1:14" ht="25.5" customHeight="1">
      <c r="A107" s="43">
        <v>66</v>
      </c>
      <c r="B107" s="160" t="s">
        <v>30</v>
      </c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2"/>
    </row>
    <row r="108" spans="1:14" ht="124.5" customHeight="1">
      <c r="A108" s="43">
        <v>67</v>
      </c>
      <c r="B108" s="49" t="s">
        <v>100</v>
      </c>
      <c r="C108" s="101" t="s">
        <v>38</v>
      </c>
      <c r="D108" s="101" t="s">
        <v>21</v>
      </c>
      <c r="E108" s="101" t="s">
        <v>13</v>
      </c>
      <c r="F108" s="101" t="s">
        <v>13</v>
      </c>
      <c r="G108" s="101" t="s">
        <v>13</v>
      </c>
      <c r="H108" s="101" t="s">
        <v>13</v>
      </c>
      <c r="I108" s="57">
        <f aca="true" t="shared" si="22" ref="I108:N108">I109</f>
        <v>37739239.64</v>
      </c>
      <c r="J108" s="57">
        <f t="shared" si="22"/>
        <v>6897477.24</v>
      </c>
      <c r="K108" s="57">
        <f t="shared" si="22"/>
        <v>6841762.399999999</v>
      </c>
      <c r="L108" s="57">
        <f t="shared" si="22"/>
        <v>8000000</v>
      </c>
      <c r="M108" s="57">
        <f t="shared" si="22"/>
        <v>8000000</v>
      </c>
      <c r="N108" s="57">
        <f t="shared" si="22"/>
        <v>8000000</v>
      </c>
    </row>
    <row r="109" spans="1:14" ht="124.5" customHeight="1">
      <c r="A109" s="43">
        <v>68</v>
      </c>
      <c r="B109" s="49" t="s">
        <v>101</v>
      </c>
      <c r="C109" s="101" t="s">
        <v>38</v>
      </c>
      <c r="D109" s="101" t="s">
        <v>21</v>
      </c>
      <c r="E109" s="101" t="s">
        <v>13</v>
      </c>
      <c r="F109" s="101" t="s">
        <v>13</v>
      </c>
      <c r="G109" s="101" t="s">
        <v>13</v>
      </c>
      <c r="H109" s="101" t="s">
        <v>13</v>
      </c>
      <c r="I109" s="58">
        <f aca="true" t="shared" si="23" ref="I109:N109">SUM(I110:I112)</f>
        <v>37739239.64</v>
      </c>
      <c r="J109" s="58">
        <f t="shared" si="23"/>
        <v>6897477.24</v>
      </c>
      <c r="K109" s="58">
        <f t="shared" si="23"/>
        <v>6841762.399999999</v>
      </c>
      <c r="L109" s="58">
        <f t="shared" si="23"/>
        <v>8000000</v>
      </c>
      <c r="M109" s="58">
        <f t="shared" si="23"/>
        <v>8000000</v>
      </c>
      <c r="N109" s="58">
        <f t="shared" si="23"/>
        <v>8000000</v>
      </c>
    </row>
    <row r="110" spans="1:14" ht="124.5" customHeight="1">
      <c r="A110" s="43">
        <v>69</v>
      </c>
      <c r="B110" s="54" t="s">
        <v>102</v>
      </c>
      <c r="C110" s="101" t="s">
        <v>40</v>
      </c>
      <c r="D110" s="101" t="s">
        <v>21</v>
      </c>
      <c r="E110" s="101" t="s">
        <v>13</v>
      </c>
      <c r="F110" s="101" t="s">
        <v>13</v>
      </c>
      <c r="G110" s="101" t="s">
        <v>13</v>
      </c>
      <c r="H110" s="101" t="s">
        <v>13</v>
      </c>
      <c r="I110" s="48">
        <f>SUM(J110:N110)</f>
        <v>22881751.759999998</v>
      </c>
      <c r="J110" s="48">
        <v>6897477.24</v>
      </c>
      <c r="K110" s="48">
        <v>3984274.52</v>
      </c>
      <c r="L110" s="48">
        <v>4000000</v>
      </c>
      <c r="M110" s="48">
        <v>4000000</v>
      </c>
      <c r="N110" s="48">
        <v>4000000</v>
      </c>
    </row>
    <row r="111" spans="1:14" ht="124.5" customHeight="1">
      <c r="A111" s="43">
        <v>70</v>
      </c>
      <c r="B111" s="54" t="s">
        <v>103</v>
      </c>
      <c r="C111" s="101" t="s">
        <v>40</v>
      </c>
      <c r="D111" s="101" t="s">
        <v>21</v>
      </c>
      <c r="E111" s="101" t="s">
        <v>13</v>
      </c>
      <c r="F111" s="101" t="s">
        <v>13</v>
      </c>
      <c r="G111" s="101" t="s">
        <v>13</v>
      </c>
      <c r="H111" s="101" t="s">
        <v>13</v>
      </c>
      <c r="I111" s="48">
        <f>SUM(J111:N111)</f>
        <v>7859000</v>
      </c>
      <c r="J111" s="48">
        <v>0</v>
      </c>
      <c r="K111" s="48">
        <v>1859000</v>
      </c>
      <c r="L111" s="48">
        <v>2000000</v>
      </c>
      <c r="M111" s="48">
        <v>2000000</v>
      </c>
      <c r="N111" s="48">
        <v>2000000</v>
      </c>
    </row>
    <row r="112" spans="1:14" ht="124.5" customHeight="1">
      <c r="A112" s="43">
        <v>71</v>
      </c>
      <c r="B112" s="54" t="s">
        <v>104</v>
      </c>
      <c r="C112" s="101" t="s">
        <v>40</v>
      </c>
      <c r="D112" s="101" t="s">
        <v>21</v>
      </c>
      <c r="E112" s="101" t="s">
        <v>13</v>
      </c>
      <c r="F112" s="101" t="s">
        <v>13</v>
      </c>
      <c r="G112" s="101" t="s">
        <v>13</v>
      </c>
      <c r="H112" s="101" t="s">
        <v>13</v>
      </c>
      <c r="I112" s="48">
        <f>SUM(J112:N112)</f>
        <v>6998487.88</v>
      </c>
      <c r="J112" s="48">
        <v>0</v>
      </c>
      <c r="K112" s="48">
        <v>998487.88</v>
      </c>
      <c r="L112" s="48">
        <v>2000000</v>
      </c>
      <c r="M112" s="48">
        <v>2000000</v>
      </c>
      <c r="N112" s="48">
        <v>2000000</v>
      </c>
    </row>
    <row r="113" spans="1:14" ht="50.25" customHeight="1">
      <c r="A113" s="43">
        <v>72</v>
      </c>
      <c r="B113" s="49" t="s">
        <v>69</v>
      </c>
      <c r="C113" s="101"/>
      <c r="D113" s="101" t="s">
        <v>21</v>
      </c>
      <c r="E113" s="101" t="s">
        <v>13</v>
      </c>
      <c r="F113" s="101" t="s">
        <v>13</v>
      </c>
      <c r="G113" s="101" t="s">
        <v>13</v>
      </c>
      <c r="H113" s="101" t="s">
        <v>13</v>
      </c>
      <c r="I113" s="57">
        <f aca="true" t="shared" si="24" ref="I113:N113">I108</f>
        <v>37739239.64</v>
      </c>
      <c r="J113" s="57">
        <f t="shared" si="24"/>
        <v>6897477.24</v>
      </c>
      <c r="K113" s="57">
        <f t="shared" si="24"/>
        <v>6841762.399999999</v>
      </c>
      <c r="L113" s="57">
        <f t="shared" si="24"/>
        <v>8000000</v>
      </c>
      <c r="M113" s="57">
        <f t="shared" si="24"/>
        <v>8000000</v>
      </c>
      <c r="N113" s="57">
        <f t="shared" si="24"/>
        <v>8000000</v>
      </c>
    </row>
    <row r="114" spans="1:14" ht="25.5" customHeight="1">
      <c r="A114" s="43">
        <v>73</v>
      </c>
      <c r="B114" s="122" t="s">
        <v>67</v>
      </c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4"/>
    </row>
    <row r="115" spans="1:17" s="3" customFormat="1" ht="126">
      <c r="A115" s="43">
        <v>74</v>
      </c>
      <c r="B115" s="50" t="s">
        <v>105</v>
      </c>
      <c r="C115" s="101" t="s">
        <v>66</v>
      </c>
      <c r="D115" s="101" t="s">
        <v>21</v>
      </c>
      <c r="E115" s="101" t="s">
        <v>13</v>
      </c>
      <c r="F115" s="101" t="s">
        <v>13</v>
      </c>
      <c r="G115" s="101" t="s">
        <v>13</v>
      </c>
      <c r="H115" s="101" t="s">
        <v>13</v>
      </c>
      <c r="I115" s="57">
        <f aca="true" t="shared" si="25" ref="I115:N115">I116+I123</f>
        <v>137562770.43</v>
      </c>
      <c r="J115" s="57">
        <f t="shared" si="25"/>
        <v>55915409.559999995</v>
      </c>
      <c r="K115" s="57">
        <f t="shared" si="25"/>
        <v>38524044.87</v>
      </c>
      <c r="L115" s="57">
        <f t="shared" si="25"/>
        <v>32910792</v>
      </c>
      <c r="M115" s="57">
        <f t="shared" si="25"/>
        <v>5106262</v>
      </c>
      <c r="N115" s="57">
        <f t="shared" si="25"/>
        <v>5106262</v>
      </c>
      <c r="O115" s="41"/>
      <c r="P115" s="41"/>
      <c r="Q115" s="41"/>
    </row>
    <row r="116" spans="1:17" s="3" customFormat="1" ht="126">
      <c r="A116" s="43">
        <v>75</v>
      </c>
      <c r="B116" s="49" t="s">
        <v>106</v>
      </c>
      <c r="C116" s="101" t="s">
        <v>66</v>
      </c>
      <c r="D116" s="101" t="s">
        <v>21</v>
      </c>
      <c r="E116" s="101" t="s">
        <v>13</v>
      </c>
      <c r="F116" s="101" t="s">
        <v>13</v>
      </c>
      <c r="G116" s="101" t="s">
        <v>13</v>
      </c>
      <c r="H116" s="101" t="s">
        <v>13</v>
      </c>
      <c r="I116" s="48">
        <f>J116+K116+L116+M116+N116</f>
        <v>48792621.33</v>
      </c>
      <c r="J116" s="48">
        <f>SUM(J117:J122)</f>
        <v>418482.16</v>
      </c>
      <c r="K116" s="48">
        <f>SUM(K117:K122)</f>
        <v>5250823.17</v>
      </c>
      <c r="L116" s="48">
        <f>SUM(L117:L122)</f>
        <v>32910792</v>
      </c>
      <c r="M116" s="48">
        <f>SUM(M117:M122)</f>
        <v>5106262</v>
      </c>
      <c r="N116" s="48">
        <f>SUM(N117:N122)</f>
        <v>5106262</v>
      </c>
      <c r="O116" s="41"/>
      <c r="P116" s="41"/>
      <c r="Q116" s="41"/>
    </row>
    <row r="117" spans="1:17" s="3" customFormat="1" ht="126">
      <c r="A117" s="43">
        <v>76</v>
      </c>
      <c r="B117" s="54" t="s">
        <v>107</v>
      </c>
      <c r="C117" s="101" t="s">
        <v>66</v>
      </c>
      <c r="D117" s="101" t="s">
        <v>39</v>
      </c>
      <c r="E117" s="101" t="s">
        <v>13</v>
      </c>
      <c r="F117" s="101" t="s">
        <v>13</v>
      </c>
      <c r="G117" s="101" t="s">
        <v>13</v>
      </c>
      <c r="H117" s="101" t="s">
        <v>13</v>
      </c>
      <c r="I117" s="48">
        <f>SUM(J117:N117)</f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41"/>
      <c r="P117" s="41"/>
      <c r="Q117" s="41"/>
    </row>
    <row r="118" spans="1:17" s="3" customFormat="1" ht="126" customHeight="1">
      <c r="A118" s="43">
        <v>77</v>
      </c>
      <c r="B118" s="54" t="s">
        <v>108</v>
      </c>
      <c r="C118" s="101" t="s">
        <v>66</v>
      </c>
      <c r="D118" s="101" t="s">
        <v>39</v>
      </c>
      <c r="E118" s="101" t="s">
        <v>13</v>
      </c>
      <c r="F118" s="101" t="s">
        <v>13</v>
      </c>
      <c r="G118" s="101" t="s">
        <v>13</v>
      </c>
      <c r="H118" s="101" t="s">
        <v>13</v>
      </c>
      <c r="I118" s="48">
        <f>SUM(J118:N118)</f>
        <v>0</v>
      </c>
      <c r="J118" s="48">
        <v>0</v>
      </c>
      <c r="K118" s="48">
        <v>0</v>
      </c>
      <c r="L118" s="48">
        <v>0</v>
      </c>
      <c r="M118" s="48">
        <v>0</v>
      </c>
      <c r="N118" s="58">
        <v>0</v>
      </c>
      <c r="O118" s="41"/>
      <c r="P118" s="41"/>
      <c r="Q118" s="41"/>
    </row>
    <row r="119" spans="1:17" s="3" customFormat="1" ht="126" customHeight="1">
      <c r="A119" s="43">
        <v>78</v>
      </c>
      <c r="B119" s="54" t="s">
        <v>109</v>
      </c>
      <c r="C119" s="101" t="s">
        <v>66</v>
      </c>
      <c r="D119" s="101" t="s">
        <v>21</v>
      </c>
      <c r="E119" s="101" t="s">
        <v>13</v>
      </c>
      <c r="F119" s="101" t="s">
        <v>13</v>
      </c>
      <c r="G119" s="101" t="s">
        <v>13</v>
      </c>
      <c r="H119" s="101" t="s">
        <v>13</v>
      </c>
      <c r="I119" s="48">
        <f>SUM(J119:N119)</f>
        <v>45748221.33</v>
      </c>
      <c r="J119" s="48">
        <v>315282.16</v>
      </c>
      <c r="K119" s="48">
        <v>2431123.17</v>
      </c>
      <c r="L119" s="48">
        <v>32870292</v>
      </c>
      <c r="M119" s="48">
        <v>5065762</v>
      </c>
      <c r="N119" s="48">
        <v>5065762</v>
      </c>
      <c r="O119" s="41"/>
      <c r="P119" s="41"/>
      <c r="Q119" s="41"/>
    </row>
    <row r="120" spans="1:17" s="3" customFormat="1" ht="126" customHeight="1">
      <c r="A120" s="43">
        <v>79</v>
      </c>
      <c r="B120" s="54" t="s">
        <v>110</v>
      </c>
      <c r="C120" s="101" t="s">
        <v>66</v>
      </c>
      <c r="D120" s="101" t="s">
        <v>21</v>
      </c>
      <c r="E120" s="101" t="s">
        <v>13</v>
      </c>
      <c r="F120" s="101" t="s">
        <v>13</v>
      </c>
      <c r="G120" s="101" t="s">
        <v>13</v>
      </c>
      <c r="H120" s="101" t="s">
        <v>13</v>
      </c>
      <c r="I120" s="48">
        <f>SUM(J120:N120)</f>
        <v>2788000</v>
      </c>
      <c r="J120" s="48">
        <v>0</v>
      </c>
      <c r="K120" s="48">
        <v>2788000</v>
      </c>
      <c r="L120" s="48">
        <v>0</v>
      </c>
      <c r="M120" s="48">
        <v>0</v>
      </c>
      <c r="N120" s="48">
        <v>0</v>
      </c>
      <c r="O120" s="41"/>
      <c r="P120" s="41"/>
      <c r="Q120" s="41"/>
    </row>
    <row r="121" spans="1:17" s="3" customFormat="1" ht="126" customHeight="1">
      <c r="A121" s="43">
        <v>80</v>
      </c>
      <c r="B121" s="54" t="s">
        <v>111</v>
      </c>
      <c r="C121" s="101" t="s">
        <v>66</v>
      </c>
      <c r="D121" s="101" t="s">
        <v>21</v>
      </c>
      <c r="E121" s="101" t="s">
        <v>13</v>
      </c>
      <c r="F121" s="59" t="s">
        <v>13</v>
      </c>
      <c r="G121" s="101" t="s">
        <v>13</v>
      </c>
      <c r="H121" s="101" t="s">
        <v>13</v>
      </c>
      <c r="I121" s="48">
        <f>SUM(J121:M121)</f>
        <v>168050</v>
      </c>
      <c r="J121" s="48">
        <v>85500</v>
      </c>
      <c r="K121" s="48">
        <v>26550</v>
      </c>
      <c r="L121" s="48">
        <v>28000</v>
      </c>
      <c r="M121" s="48">
        <v>28000</v>
      </c>
      <c r="N121" s="48">
        <v>28000</v>
      </c>
      <c r="O121" s="41"/>
      <c r="P121" s="41"/>
      <c r="Q121" s="41"/>
    </row>
    <row r="122" spans="1:17" s="3" customFormat="1" ht="126" customHeight="1">
      <c r="A122" s="43">
        <v>81</v>
      </c>
      <c r="B122" s="54" t="s">
        <v>112</v>
      </c>
      <c r="C122" s="101" t="s">
        <v>66</v>
      </c>
      <c r="D122" s="101" t="s">
        <v>21</v>
      </c>
      <c r="E122" s="101" t="s">
        <v>13</v>
      </c>
      <c r="F122" s="101" t="s">
        <v>13</v>
      </c>
      <c r="G122" s="101" t="s">
        <v>13</v>
      </c>
      <c r="H122" s="101" t="s">
        <v>13</v>
      </c>
      <c r="I122" s="48">
        <f>SUM(J122:M122)</f>
        <v>47850</v>
      </c>
      <c r="J122" s="48">
        <v>17700</v>
      </c>
      <c r="K122" s="48">
        <v>5150</v>
      </c>
      <c r="L122" s="48">
        <v>12500</v>
      </c>
      <c r="M122" s="48">
        <v>12500</v>
      </c>
      <c r="N122" s="48">
        <v>12500</v>
      </c>
      <c r="O122" s="41"/>
      <c r="P122" s="41"/>
      <c r="Q122" s="41"/>
    </row>
    <row r="123" spans="1:17" s="3" customFormat="1" ht="126" customHeight="1">
      <c r="A123" s="43">
        <v>82</v>
      </c>
      <c r="B123" s="49" t="s">
        <v>113</v>
      </c>
      <c r="C123" s="101" t="s">
        <v>66</v>
      </c>
      <c r="D123" s="101" t="s">
        <v>21</v>
      </c>
      <c r="E123" s="101" t="s">
        <v>13</v>
      </c>
      <c r="F123" s="101" t="s">
        <v>13</v>
      </c>
      <c r="G123" s="101" t="s">
        <v>13</v>
      </c>
      <c r="H123" s="101" t="s">
        <v>13</v>
      </c>
      <c r="I123" s="48">
        <f>SUM(J123:N123)</f>
        <v>88770149.1</v>
      </c>
      <c r="J123" s="58">
        <f>J124</f>
        <v>55496927.4</v>
      </c>
      <c r="K123" s="58">
        <f>K124</f>
        <v>33273221.7</v>
      </c>
      <c r="L123" s="58">
        <f>L124</f>
        <v>0</v>
      </c>
      <c r="M123" s="58">
        <f>M124</f>
        <v>0</v>
      </c>
      <c r="N123" s="58">
        <f>N124</f>
        <v>0</v>
      </c>
      <c r="O123" s="41"/>
      <c r="P123" s="41"/>
      <c r="Q123" s="41"/>
    </row>
    <row r="124" spans="1:17" s="3" customFormat="1" ht="126" customHeight="1">
      <c r="A124" s="43">
        <v>83</v>
      </c>
      <c r="B124" s="54" t="s">
        <v>114</v>
      </c>
      <c r="C124" s="101" t="s">
        <v>66</v>
      </c>
      <c r="D124" s="101" t="s">
        <v>21</v>
      </c>
      <c r="E124" s="101" t="s">
        <v>13</v>
      </c>
      <c r="F124" s="101" t="s">
        <v>13</v>
      </c>
      <c r="G124" s="101" t="s">
        <v>13</v>
      </c>
      <c r="H124" s="101" t="s">
        <v>13</v>
      </c>
      <c r="I124" s="48">
        <f>SUM(J124:N124)</f>
        <v>88770149.1</v>
      </c>
      <c r="J124" s="58">
        <v>55496927.4</v>
      </c>
      <c r="K124" s="58">
        <v>33273221.7</v>
      </c>
      <c r="L124" s="58">
        <v>0</v>
      </c>
      <c r="M124" s="58">
        <v>0</v>
      </c>
      <c r="N124" s="58">
        <v>0</v>
      </c>
      <c r="O124" s="41"/>
      <c r="P124" s="41"/>
      <c r="Q124" s="41"/>
    </row>
    <row r="125" spans="1:17" s="3" customFormat="1" ht="50.25" customHeight="1">
      <c r="A125" s="43">
        <v>84</v>
      </c>
      <c r="B125" s="49" t="s">
        <v>69</v>
      </c>
      <c r="C125" s="101"/>
      <c r="D125" s="101" t="s">
        <v>21</v>
      </c>
      <c r="E125" s="101" t="s">
        <v>13</v>
      </c>
      <c r="F125" s="101" t="s">
        <v>13</v>
      </c>
      <c r="G125" s="101" t="s">
        <v>13</v>
      </c>
      <c r="H125" s="101" t="s">
        <v>13</v>
      </c>
      <c r="I125" s="57">
        <f aca="true" t="shared" si="26" ref="I125:N125">I115</f>
        <v>137562770.43</v>
      </c>
      <c r="J125" s="57">
        <f t="shared" si="26"/>
        <v>55915409.559999995</v>
      </c>
      <c r="K125" s="57">
        <f t="shared" si="26"/>
        <v>38524044.87</v>
      </c>
      <c r="L125" s="57">
        <f t="shared" si="26"/>
        <v>32910792</v>
      </c>
      <c r="M125" s="57">
        <f t="shared" si="26"/>
        <v>5106262</v>
      </c>
      <c r="N125" s="57">
        <f t="shared" si="26"/>
        <v>5106262</v>
      </c>
      <c r="O125" s="41"/>
      <c r="P125" s="41"/>
      <c r="Q125" s="41"/>
    </row>
    <row r="126" spans="1:14" s="6" customFormat="1" ht="25.5" customHeight="1">
      <c r="A126" s="43">
        <v>85</v>
      </c>
      <c r="B126" s="140" t="s">
        <v>70</v>
      </c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2"/>
    </row>
    <row r="127" spans="1:14" s="6" customFormat="1" ht="123.75" customHeight="1">
      <c r="A127" s="43">
        <v>86</v>
      </c>
      <c r="B127" s="54" t="s">
        <v>115</v>
      </c>
      <c r="C127" s="101" t="s">
        <v>38</v>
      </c>
      <c r="D127" s="101" t="s">
        <v>21</v>
      </c>
      <c r="E127" s="42" t="s">
        <v>13</v>
      </c>
      <c r="F127" s="42" t="s">
        <v>13</v>
      </c>
      <c r="G127" s="42" t="s">
        <v>13</v>
      </c>
      <c r="H127" s="42" t="s">
        <v>13</v>
      </c>
      <c r="I127" s="57">
        <f aca="true" t="shared" si="27" ref="I127:N127">I128</f>
        <v>27632000</v>
      </c>
      <c r="J127" s="57">
        <f t="shared" si="27"/>
        <v>0</v>
      </c>
      <c r="K127" s="57">
        <f t="shared" si="27"/>
        <v>6908000</v>
      </c>
      <c r="L127" s="57">
        <f t="shared" si="27"/>
        <v>6908000</v>
      </c>
      <c r="M127" s="57">
        <f t="shared" si="27"/>
        <v>6908000</v>
      </c>
      <c r="N127" s="57">
        <f t="shared" si="27"/>
        <v>6908000</v>
      </c>
    </row>
    <row r="128" spans="1:14" s="6" customFormat="1" ht="123.75" customHeight="1">
      <c r="A128" s="43">
        <v>87</v>
      </c>
      <c r="B128" s="50" t="s">
        <v>116</v>
      </c>
      <c r="C128" s="101" t="s">
        <v>38</v>
      </c>
      <c r="D128" s="106" t="s">
        <v>21</v>
      </c>
      <c r="E128" s="42" t="s">
        <v>13</v>
      </c>
      <c r="F128" s="42" t="s">
        <v>13</v>
      </c>
      <c r="G128" s="42" t="s">
        <v>13</v>
      </c>
      <c r="H128" s="42" t="s">
        <v>13</v>
      </c>
      <c r="I128" s="58">
        <f>SUM(J128:N128)</f>
        <v>27632000</v>
      </c>
      <c r="J128" s="58">
        <f>SUM(J129:J129)</f>
        <v>0</v>
      </c>
      <c r="K128" s="58">
        <f>SUM(K129:K129)</f>
        <v>6908000</v>
      </c>
      <c r="L128" s="58">
        <f>SUM(L129:L129)</f>
        <v>6908000</v>
      </c>
      <c r="M128" s="58">
        <f>SUM(M129:M129)</f>
        <v>6908000</v>
      </c>
      <c r="N128" s="58">
        <f>SUM(N129:N129)</f>
        <v>6908000</v>
      </c>
    </row>
    <row r="129" spans="1:14" s="6" customFormat="1" ht="123.75" customHeight="1">
      <c r="A129" s="43">
        <v>88</v>
      </c>
      <c r="B129" s="49" t="s">
        <v>117</v>
      </c>
      <c r="C129" s="101" t="s">
        <v>38</v>
      </c>
      <c r="D129" s="106" t="s">
        <v>21</v>
      </c>
      <c r="E129" s="101" t="s">
        <v>13</v>
      </c>
      <c r="F129" s="101" t="s">
        <v>13</v>
      </c>
      <c r="G129" s="101" t="s">
        <v>13</v>
      </c>
      <c r="H129" s="101" t="s">
        <v>13</v>
      </c>
      <c r="I129" s="58">
        <f>SUM(J129:N129)</f>
        <v>27632000</v>
      </c>
      <c r="J129" s="58">
        <v>0</v>
      </c>
      <c r="K129" s="58">
        <v>6908000</v>
      </c>
      <c r="L129" s="58">
        <v>6908000</v>
      </c>
      <c r="M129" s="58">
        <v>6908000</v>
      </c>
      <c r="N129" s="58">
        <v>6908000</v>
      </c>
    </row>
    <row r="130" spans="1:14" s="6" customFormat="1" ht="50.25" customHeight="1">
      <c r="A130" s="43">
        <v>89</v>
      </c>
      <c r="B130" s="49" t="s">
        <v>29</v>
      </c>
      <c r="C130" s="101"/>
      <c r="D130" s="101" t="s">
        <v>21</v>
      </c>
      <c r="E130" s="101" t="s">
        <v>13</v>
      </c>
      <c r="F130" s="101" t="s">
        <v>13</v>
      </c>
      <c r="G130" s="101" t="s">
        <v>13</v>
      </c>
      <c r="H130" s="101" t="s">
        <v>13</v>
      </c>
      <c r="I130" s="57">
        <f>SUM(J130:N130)</f>
        <v>27632000</v>
      </c>
      <c r="J130" s="57">
        <f>SUM(J129:J129)</f>
        <v>0</v>
      </c>
      <c r="K130" s="57">
        <f>SUM(K129:K129)</f>
        <v>6908000</v>
      </c>
      <c r="L130" s="57">
        <f>SUM(L129:L129)</f>
        <v>6908000</v>
      </c>
      <c r="M130" s="57">
        <f>SUM(M129:M129)</f>
        <v>6908000</v>
      </c>
      <c r="N130" s="57">
        <f>SUM(N129:N129)</f>
        <v>6908000</v>
      </c>
    </row>
    <row r="131" spans="1:14" s="13" customFormat="1" ht="25.5" customHeight="1">
      <c r="A131" s="60">
        <v>90</v>
      </c>
      <c r="B131" s="164" t="s">
        <v>71</v>
      </c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6"/>
      <c r="N131" s="61"/>
    </row>
    <row r="132" spans="1:14" s="13" customFormat="1" ht="123.75" customHeight="1">
      <c r="A132" s="60">
        <v>91</v>
      </c>
      <c r="B132" s="54" t="s">
        <v>118</v>
      </c>
      <c r="C132" s="62" t="s">
        <v>38</v>
      </c>
      <c r="D132" s="62" t="s">
        <v>21</v>
      </c>
      <c r="E132" s="60" t="s">
        <v>13</v>
      </c>
      <c r="F132" s="60" t="s">
        <v>13</v>
      </c>
      <c r="G132" s="60" t="s">
        <v>13</v>
      </c>
      <c r="H132" s="60" t="s">
        <v>13</v>
      </c>
      <c r="I132" s="63">
        <f>I136</f>
        <v>6780950.6</v>
      </c>
      <c r="J132" s="63">
        <f>J136</f>
        <v>6780950.6</v>
      </c>
      <c r="K132" s="63">
        <f>K133</f>
        <v>0</v>
      </c>
      <c r="L132" s="63">
        <f>L133</f>
        <v>0</v>
      </c>
      <c r="M132" s="64">
        <f>M133</f>
        <v>0</v>
      </c>
      <c r="N132" s="64">
        <f>N133</f>
        <v>0</v>
      </c>
    </row>
    <row r="133" spans="1:14" s="13" customFormat="1" ht="123.75" customHeight="1">
      <c r="A133" s="60">
        <v>92</v>
      </c>
      <c r="B133" s="65" t="s">
        <v>119</v>
      </c>
      <c r="C133" s="62" t="s">
        <v>38</v>
      </c>
      <c r="D133" s="62" t="s">
        <v>21</v>
      </c>
      <c r="E133" s="60" t="s">
        <v>13</v>
      </c>
      <c r="F133" s="60" t="s">
        <v>13</v>
      </c>
      <c r="G133" s="60" t="s">
        <v>13</v>
      </c>
      <c r="H133" s="60" t="s">
        <v>13</v>
      </c>
      <c r="I133" s="66">
        <f>I132</f>
        <v>6780950.6</v>
      </c>
      <c r="J133" s="66">
        <f>J132</f>
        <v>6780950.6</v>
      </c>
      <c r="K133" s="66">
        <v>0</v>
      </c>
      <c r="L133" s="67">
        <v>0</v>
      </c>
      <c r="M133" s="68">
        <v>0</v>
      </c>
      <c r="N133" s="68">
        <v>0</v>
      </c>
    </row>
    <row r="134" spans="1:14" s="13" customFormat="1" ht="123.75" customHeight="1">
      <c r="A134" s="60">
        <v>93</v>
      </c>
      <c r="B134" s="54" t="s">
        <v>120</v>
      </c>
      <c r="C134" s="62" t="s">
        <v>38</v>
      </c>
      <c r="D134" s="62" t="s">
        <v>21</v>
      </c>
      <c r="E134" s="62" t="s">
        <v>13</v>
      </c>
      <c r="F134" s="62" t="s">
        <v>13</v>
      </c>
      <c r="G134" s="62" t="s">
        <v>13</v>
      </c>
      <c r="H134" s="62" t="s">
        <v>13</v>
      </c>
      <c r="I134" s="66">
        <f>J134</f>
        <v>187862.46</v>
      </c>
      <c r="J134" s="66">
        <v>187862.46</v>
      </c>
      <c r="K134" s="66">
        <v>0</v>
      </c>
      <c r="L134" s="67">
        <v>0</v>
      </c>
      <c r="M134" s="68">
        <v>0</v>
      </c>
      <c r="N134" s="68">
        <v>0</v>
      </c>
    </row>
    <row r="135" spans="1:14" s="13" customFormat="1" ht="123.75" customHeight="1">
      <c r="A135" s="60">
        <v>94</v>
      </c>
      <c r="B135" s="69" t="s">
        <v>121</v>
      </c>
      <c r="C135" s="62" t="s">
        <v>38</v>
      </c>
      <c r="D135" s="62" t="s">
        <v>21</v>
      </c>
      <c r="E135" s="62" t="s">
        <v>13</v>
      </c>
      <c r="F135" s="62" t="s">
        <v>13</v>
      </c>
      <c r="G135" s="62" t="s">
        <v>13</v>
      </c>
      <c r="H135" s="62" t="s">
        <v>13</v>
      </c>
      <c r="I135" s="66">
        <f>J135+K135+L135</f>
        <v>6593088.14</v>
      </c>
      <c r="J135" s="66">
        <v>6593088.14</v>
      </c>
      <c r="K135" s="66">
        <v>0</v>
      </c>
      <c r="L135" s="67">
        <v>0</v>
      </c>
      <c r="M135" s="68">
        <v>0</v>
      </c>
      <c r="N135" s="68">
        <v>0</v>
      </c>
    </row>
    <row r="136" spans="1:14" s="13" customFormat="1" ht="50.25" customHeight="1">
      <c r="A136" s="60">
        <v>95</v>
      </c>
      <c r="B136" s="69" t="s">
        <v>57</v>
      </c>
      <c r="C136" s="62"/>
      <c r="D136" s="62" t="s">
        <v>21</v>
      </c>
      <c r="E136" s="62" t="s">
        <v>13</v>
      </c>
      <c r="F136" s="62" t="s">
        <v>13</v>
      </c>
      <c r="G136" s="62" t="s">
        <v>13</v>
      </c>
      <c r="H136" s="62" t="s">
        <v>13</v>
      </c>
      <c r="I136" s="63">
        <f>J136+K136+L136</f>
        <v>6780950.6</v>
      </c>
      <c r="J136" s="63">
        <f>SUM(J134:J135)</f>
        <v>6780950.6</v>
      </c>
      <c r="K136" s="63">
        <f>SUM(K134:K135)</f>
        <v>0</v>
      </c>
      <c r="L136" s="63">
        <f>SUM(L134:L135)</f>
        <v>0</v>
      </c>
      <c r="M136" s="64">
        <f>SUM(M134:M135)</f>
        <v>0</v>
      </c>
      <c r="N136" s="64">
        <f>SUM(N134:N135)</f>
        <v>0</v>
      </c>
    </row>
    <row r="137" spans="1:14" s="6" customFormat="1" ht="31.5" customHeight="1">
      <c r="A137" s="43">
        <v>96</v>
      </c>
      <c r="B137" s="49" t="s">
        <v>22</v>
      </c>
      <c r="C137" s="101"/>
      <c r="D137" s="101"/>
      <c r="E137" s="101"/>
      <c r="F137" s="101"/>
      <c r="G137" s="101"/>
      <c r="H137" s="101"/>
      <c r="I137" s="57">
        <f aca="true" t="shared" si="28" ref="I137:N137">I139+I141+I140</f>
        <v>4678411526.959999</v>
      </c>
      <c r="J137" s="57">
        <f t="shared" si="28"/>
        <v>704955185.28</v>
      </c>
      <c r="K137" s="57">
        <f t="shared" si="28"/>
        <v>1124854872.1399999</v>
      </c>
      <c r="L137" s="57">
        <f t="shared" si="28"/>
        <v>1457106144.5400002</v>
      </c>
      <c r="M137" s="57">
        <f t="shared" si="28"/>
        <v>545288070</v>
      </c>
      <c r="N137" s="57">
        <f t="shared" si="28"/>
        <v>846207255</v>
      </c>
    </row>
    <row r="138" spans="1:14" ht="15.75">
      <c r="A138" s="43">
        <v>97</v>
      </c>
      <c r="B138" s="70" t="s">
        <v>23</v>
      </c>
      <c r="C138" s="55"/>
      <c r="D138" s="46"/>
      <c r="E138" s="71"/>
      <c r="F138" s="71"/>
      <c r="G138" s="71"/>
      <c r="H138" s="71"/>
      <c r="I138" s="42"/>
      <c r="J138" s="42"/>
      <c r="K138" s="42"/>
      <c r="L138" s="42"/>
      <c r="M138" s="72"/>
      <c r="N138" s="72"/>
    </row>
    <row r="139" spans="1:14" ht="31.5" customHeight="1">
      <c r="A139" s="43">
        <v>98</v>
      </c>
      <c r="B139" s="49" t="s">
        <v>21</v>
      </c>
      <c r="C139" s="55"/>
      <c r="D139" s="46"/>
      <c r="E139" s="71"/>
      <c r="F139" s="71"/>
      <c r="G139" s="71"/>
      <c r="H139" s="71"/>
      <c r="I139" s="57">
        <f aca="true" t="shared" si="29" ref="I139:N139">I17+I130+I125+I113+I104+I136</f>
        <v>2927965862.9799995</v>
      </c>
      <c r="J139" s="57">
        <f t="shared" si="29"/>
        <v>667178757.09</v>
      </c>
      <c r="K139" s="57">
        <f t="shared" si="29"/>
        <v>498504773.14</v>
      </c>
      <c r="L139" s="57">
        <f t="shared" si="29"/>
        <v>634750849.75</v>
      </c>
      <c r="M139" s="57">
        <f t="shared" si="29"/>
        <v>426764708</v>
      </c>
      <c r="N139" s="57">
        <f t="shared" si="29"/>
        <v>700766775</v>
      </c>
    </row>
    <row r="140" spans="1:14" ht="31.5" customHeight="1">
      <c r="A140" s="43">
        <v>99</v>
      </c>
      <c r="B140" s="49" t="s">
        <v>62</v>
      </c>
      <c r="C140" s="55"/>
      <c r="D140" s="46"/>
      <c r="E140" s="71"/>
      <c r="F140" s="71"/>
      <c r="G140" s="71"/>
      <c r="H140" s="71"/>
      <c r="I140" s="57">
        <f aca="true" t="shared" si="30" ref="I140:N140">I16+I105</f>
        <v>918378351.95</v>
      </c>
      <c r="J140" s="57">
        <f t="shared" si="30"/>
        <v>0</v>
      </c>
      <c r="K140" s="57">
        <f t="shared" si="30"/>
        <v>313850099</v>
      </c>
      <c r="L140" s="57">
        <f t="shared" si="30"/>
        <v>340564410.95</v>
      </c>
      <c r="M140" s="57">
        <f t="shared" si="30"/>
        <v>118523362</v>
      </c>
      <c r="N140" s="57">
        <f t="shared" si="30"/>
        <v>145440480</v>
      </c>
    </row>
    <row r="141" spans="1:14" ht="31.5" customHeight="1">
      <c r="A141" s="43">
        <v>100</v>
      </c>
      <c r="B141" s="49" t="s">
        <v>55</v>
      </c>
      <c r="C141" s="46"/>
      <c r="D141" s="46"/>
      <c r="E141" s="71"/>
      <c r="F141" s="71"/>
      <c r="G141" s="71"/>
      <c r="H141" s="71"/>
      <c r="I141" s="57">
        <f aca="true" t="shared" si="31" ref="I141:N141">I15+I106</f>
        <v>832067312.03</v>
      </c>
      <c r="J141" s="57">
        <f t="shared" si="31"/>
        <v>37776428.19</v>
      </c>
      <c r="K141" s="57">
        <f t="shared" si="31"/>
        <v>312500000</v>
      </c>
      <c r="L141" s="57">
        <f t="shared" si="31"/>
        <v>481790883.84000003</v>
      </c>
      <c r="M141" s="57">
        <f t="shared" si="31"/>
        <v>0</v>
      </c>
      <c r="N141" s="57">
        <f t="shared" si="31"/>
        <v>0</v>
      </c>
    </row>
    <row r="142" spans="1:13" ht="30" customHeight="1">
      <c r="A142" s="14"/>
      <c r="B142" s="8"/>
      <c r="C142" s="6"/>
      <c r="D142" s="6"/>
      <c r="E142" s="29"/>
      <c r="F142" s="29"/>
      <c r="G142" s="29"/>
      <c r="H142" s="29"/>
      <c r="I142" s="16"/>
      <c r="J142" s="16"/>
      <c r="K142" s="16"/>
      <c r="L142" s="16"/>
      <c r="M142" s="16"/>
    </row>
    <row r="143" spans="1:17" s="76" customFormat="1" ht="36" customHeight="1">
      <c r="A143" s="73"/>
      <c r="B143" s="133" t="s">
        <v>49</v>
      </c>
      <c r="C143" s="133"/>
      <c r="D143" s="133"/>
      <c r="E143" s="133"/>
      <c r="F143" s="74"/>
      <c r="G143" s="74"/>
      <c r="H143" s="74"/>
      <c r="I143" s="74"/>
      <c r="J143" s="74"/>
      <c r="K143" s="163" t="s">
        <v>20</v>
      </c>
      <c r="L143" s="163"/>
      <c r="M143" s="75"/>
      <c r="O143" s="77"/>
      <c r="P143" s="77"/>
      <c r="Q143" s="77"/>
    </row>
    <row r="144" spans="9:13" ht="15">
      <c r="I144" s="26"/>
      <c r="J144" s="26"/>
      <c r="K144" s="26"/>
      <c r="L144" s="26"/>
      <c r="M144" s="26"/>
    </row>
  </sheetData>
  <sheetProtection/>
  <mergeCells count="93">
    <mergeCell ref="B62:B63"/>
    <mergeCell ref="B49:B50"/>
    <mergeCell ref="C60:C61"/>
    <mergeCell ref="A56:A57"/>
    <mergeCell ref="A49:A50"/>
    <mergeCell ref="A29:A31"/>
    <mergeCell ref="B32:B34"/>
    <mergeCell ref="B43:B44"/>
    <mergeCell ref="A32:A34"/>
    <mergeCell ref="A62:A63"/>
    <mergeCell ref="A86:A87"/>
    <mergeCell ref="C29:C31"/>
    <mergeCell ref="B47:B48"/>
    <mergeCell ref="B29:B31"/>
    <mergeCell ref="A47:A48"/>
    <mergeCell ref="A43:A44"/>
    <mergeCell ref="A60:A61"/>
    <mergeCell ref="C47:C48"/>
    <mergeCell ref="A58:A59"/>
    <mergeCell ref="B56:B57"/>
    <mergeCell ref="K143:L143"/>
    <mergeCell ref="B131:M131"/>
    <mergeCell ref="C49:C50"/>
    <mergeCell ref="C86:C87"/>
    <mergeCell ref="C58:C59"/>
    <mergeCell ref="C56:C57"/>
    <mergeCell ref="B126:N126"/>
    <mergeCell ref="B114:N114"/>
    <mergeCell ref="B86:B87"/>
    <mergeCell ref="C62:C63"/>
    <mergeCell ref="B60:B61"/>
    <mergeCell ref="B107:N107"/>
    <mergeCell ref="B11:M11"/>
    <mergeCell ref="C18:C20"/>
    <mergeCell ref="B18:B20"/>
    <mergeCell ref="C32:C34"/>
    <mergeCell ref="C43:C44"/>
    <mergeCell ref="B15:B17"/>
    <mergeCell ref="B58:B59"/>
    <mergeCell ref="B74:B75"/>
    <mergeCell ref="A21:A23"/>
    <mergeCell ref="C21:C23"/>
    <mergeCell ref="C12:C14"/>
    <mergeCell ref="B12:B14"/>
    <mergeCell ref="A15:A17"/>
    <mergeCell ref="A18:A20"/>
    <mergeCell ref="I7:N8"/>
    <mergeCell ref="B28:N28"/>
    <mergeCell ref="A7:A9"/>
    <mergeCell ref="B7:B9"/>
    <mergeCell ref="C7:C9"/>
    <mergeCell ref="D7:D9"/>
    <mergeCell ref="E7:H8"/>
    <mergeCell ref="C15:C17"/>
    <mergeCell ref="A12:A14"/>
    <mergeCell ref="B21:B23"/>
    <mergeCell ref="A64:A65"/>
    <mergeCell ref="B64:B65"/>
    <mergeCell ref="C64:C65"/>
    <mergeCell ref="A66:A67"/>
    <mergeCell ref="B66:B67"/>
    <mergeCell ref="C66:C67"/>
    <mergeCell ref="C74:C75"/>
    <mergeCell ref="A68:A69"/>
    <mergeCell ref="B68:B69"/>
    <mergeCell ref="C68:C69"/>
    <mergeCell ref="A70:A71"/>
    <mergeCell ref="B70:B71"/>
    <mergeCell ref="C70:C71"/>
    <mergeCell ref="J2:N2"/>
    <mergeCell ref="J1:N1"/>
    <mergeCell ref="A76:A77"/>
    <mergeCell ref="B76:B77"/>
    <mergeCell ref="C76:C77"/>
    <mergeCell ref="A78:A79"/>
    <mergeCell ref="B78:B79"/>
    <mergeCell ref="C78:C79"/>
    <mergeCell ref="A72:A73"/>
    <mergeCell ref="B72:B73"/>
    <mergeCell ref="A4:N4"/>
    <mergeCell ref="A5:N5"/>
    <mergeCell ref="B143:E143"/>
    <mergeCell ref="C72:C73"/>
    <mergeCell ref="A74:A75"/>
    <mergeCell ref="A84:A85"/>
    <mergeCell ref="B84:B85"/>
    <mergeCell ref="C84:C85"/>
    <mergeCell ref="A80:A81"/>
    <mergeCell ref="B80:B81"/>
    <mergeCell ref="C80:C81"/>
    <mergeCell ref="A82:A83"/>
    <mergeCell ref="B82:B83"/>
    <mergeCell ref="C82:C83"/>
  </mergeCells>
  <printOptions/>
  <pageMargins left="0.48" right="0.2755905511811024" top="0.6692913385826772" bottom="0.5511811023622047" header="0.31496062992125984" footer="0.31496062992125984"/>
  <pageSetup fitToHeight="0" horizontalDpi="600" verticalDpi="600" orientation="landscape" paperSize="9" scale="64" r:id="rId1"/>
  <headerFooter alignWithMargins="0">
    <oddHeader>&amp;C&amp;P</oddHeader>
  </headerFooter>
  <rowBreaks count="14" manualBreakCount="14">
    <brk id="20" max="13" man="1"/>
    <brk id="40" max="13" man="1"/>
    <brk id="48" max="13" man="1"/>
    <brk id="55" max="13" man="1"/>
    <brk id="67" max="13" man="1"/>
    <brk id="79" max="13" man="1"/>
    <brk id="89" max="13" man="1"/>
    <brk id="95" max="13" man="1"/>
    <brk id="100" max="13" man="1"/>
    <brk id="109" max="13" man="1"/>
    <brk id="116" max="13" man="1"/>
    <brk id="121" max="13" man="1"/>
    <brk id="127" max="13" man="1"/>
    <brk id="134" max="13" man="1"/>
  </rowBreaks>
  <ignoredErrors>
    <ignoredError sqref="K136:N136 I121:I1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2016-04-11T15:22:51Z</cp:lastPrinted>
  <dcterms:created xsi:type="dcterms:W3CDTF">2006-09-28T05:33:49Z</dcterms:created>
  <dcterms:modified xsi:type="dcterms:W3CDTF">2018-07-13T11:57:07Z</dcterms:modified>
  <cp:category/>
  <cp:version/>
  <cp:contentType/>
  <cp:contentStatus/>
</cp:coreProperties>
</file>