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 tabRatio="831"/>
  </bookViews>
  <sheets>
    <sheet name="ПРОЕКТ 24.04.2020 Приложение 2" sheetId="5" r:id="rId1"/>
    <sheet name="старая субвенция" sheetId="3" state="hidden" r:id="rId2"/>
  </sheets>
  <definedNames>
    <definedName name="_xlnm._FilterDatabase" localSheetId="0" hidden="1">'ПРОЕКТ 24.04.2020 Приложение 2'!$A$6:$L$143</definedName>
    <definedName name="_xlnm._FilterDatabase" localSheetId="1" hidden="1">'старая субвенция'!$A$6:$L$141</definedName>
    <definedName name="_xlnm.Print_Titles" localSheetId="0">'ПРОЕКТ 24.04.2020 Приложение 2'!$B:$B,'ПРОЕКТ 24.04.2020 Приложение 2'!$5:$7</definedName>
    <definedName name="_xlnm.Print_Titles" localSheetId="1">'старая субвенция'!$B:$B,'старая субвенция'!$5:$7</definedName>
    <definedName name="_xlnm.Print_Area" localSheetId="0">'ПРОЕКТ 24.04.2020 Приложение 2'!$A$1:$M$149</definedName>
  </definedNames>
  <calcPr calcId="152511"/>
</workbook>
</file>

<file path=xl/calcChain.xml><?xml version="1.0" encoding="utf-8"?>
<calcChain xmlns="http://schemas.openxmlformats.org/spreadsheetml/2006/main">
  <c r="N54" i="5" l="1"/>
  <c r="N9" i="5"/>
  <c r="N8" i="5"/>
  <c r="N11" i="5"/>
  <c r="N10" i="5"/>
  <c r="L136" i="5" l="1"/>
  <c r="P11" i="5" l="1"/>
  <c r="M45" i="5"/>
  <c r="L45" i="5"/>
  <c r="H61" i="5" l="1"/>
  <c r="I61" i="5"/>
  <c r="J61" i="5"/>
  <c r="K61" i="5"/>
  <c r="L61" i="5"/>
  <c r="M61" i="5"/>
  <c r="L135" i="5" l="1"/>
  <c r="L131" i="5" s="1"/>
  <c r="L127" i="5" s="1"/>
  <c r="L33" i="5" s="1"/>
  <c r="M135" i="5"/>
  <c r="L134" i="5"/>
  <c r="L130" i="5" s="1"/>
  <c r="L126" i="5" s="1"/>
  <c r="L32" i="5" s="1"/>
  <c r="M134" i="5"/>
  <c r="M130" i="5" s="1"/>
  <c r="M126" i="5" s="1"/>
  <c r="M32" i="5" s="1"/>
  <c r="L133" i="5"/>
  <c r="L129" i="5" s="1"/>
  <c r="M133" i="5"/>
  <c r="M129" i="5" s="1"/>
  <c r="M131" i="5"/>
  <c r="M127" i="5" s="1"/>
  <c r="M33" i="5" s="1"/>
  <c r="M136" i="5"/>
  <c r="L132" i="5"/>
  <c r="M132" i="5"/>
  <c r="L102" i="5"/>
  <c r="M102" i="5"/>
  <c r="K102" i="5"/>
  <c r="L100" i="5"/>
  <c r="M100" i="5"/>
  <c r="K100" i="5"/>
  <c r="L98" i="5"/>
  <c r="M98" i="5"/>
  <c r="K98" i="5"/>
  <c r="L96" i="5"/>
  <c r="M96" i="5"/>
  <c r="K96" i="5"/>
  <c r="L94" i="5"/>
  <c r="M94" i="5"/>
  <c r="K94" i="5"/>
  <c r="L90" i="5"/>
  <c r="L89" i="5" s="1"/>
  <c r="L28" i="5" s="1"/>
  <c r="L87" i="5"/>
  <c r="M87" i="5"/>
  <c r="K87" i="5"/>
  <c r="L85" i="5"/>
  <c r="M85" i="5"/>
  <c r="K85" i="5"/>
  <c r="L83" i="5"/>
  <c r="M83" i="5"/>
  <c r="K83" i="5"/>
  <c r="L75" i="5"/>
  <c r="M75" i="5"/>
  <c r="L59" i="5"/>
  <c r="M59" i="5"/>
  <c r="L125" i="5" l="1"/>
  <c r="L31" i="5" s="1"/>
  <c r="L128" i="5"/>
  <c r="M128" i="5"/>
  <c r="M125" i="5"/>
  <c r="L124" i="5"/>
  <c r="K93" i="5"/>
  <c r="K92" i="5" s="1"/>
  <c r="M93" i="5"/>
  <c r="M92" i="5" s="1"/>
  <c r="L93" i="5"/>
  <c r="L92" i="5" s="1"/>
  <c r="M82" i="5"/>
  <c r="L82" i="5"/>
  <c r="L116" i="5"/>
  <c r="M116" i="5"/>
  <c r="K116" i="5"/>
  <c r="L114" i="5"/>
  <c r="M114" i="5"/>
  <c r="K114" i="5"/>
  <c r="L112" i="5"/>
  <c r="M112" i="5"/>
  <c r="K112" i="5"/>
  <c r="M81" i="5" l="1"/>
  <c r="M27" i="5"/>
  <c r="L13" i="5"/>
  <c r="L9" i="5" s="1"/>
  <c r="L30" i="5"/>
  <c r="M124" i="5"/>
  <c r="M31" i="5"/>
  <c r="L81" i="5"/>
  <c r="L27" i="5"/>
  <c r="K24" i="5"/>
  <c r="K133" i="5"/>
  <c r="K135" i="5"/>
  <c r="K131" i="5" s="1"/>
  <c r="K127" i="5" s="1"/>
  <c r="K33" i="5" s="1"/>
  <c r="K118" i="5"/>
  <c r="K134" i="5"/>
  <c r="K130" i="5" s="1"/>
  <c r="K126" i="5" s="1"/>
  <c r="K32" i="5" s="1"/>
  <c r="K59" i="5"/>
  <c r="K56" i="5" s="1"/>
  <c r="K53" i="5" s="1"/>
  <c r="G139" i="5"/>
  <c r="G138" i="5"/>
  <c r="G137" i="5"/>
  <c r="K136" i="5"/>
  <c r="J136" i="5"/>
  <c r="J132" i="5" s="1"/>
  <c r="I136" i="5"/>
  <c r="I132" i="5" s="1"/>
  <c r="I128" i="5" s="1"/>
  <c r="H136" i="5"/>
  <c r="H132" i="5" s="1"/>
  <c r="H128" i="5" s="1"/>
  <c r="J135" i="5"/>
  <c r="I135" i="5"/>
  <c r="I131" i="5" s="1"/>
  <c r="H135" i="5"/>
  <c r="H131" i="5" s="1"/>
  <c r="J134" i="5"/>
  <c r="J130" i="5" s="1"/>
  <c r="I134" i="5"/>
  <c r="I130" i="5" s="1"/>
  <c r="H134" i="5"/>
  <c r="H130" i="5" s="1"/>
  <c r="J133" i="5"/>
  <c r="J125" i="5" s="1"/>
  <c r="J31" i="5" s="1"/>
  <c r="J13" i="5" s="1"/>
  <c r="J9" i="5" s="1"/>
  <c r="J141" i="5" s="1"/>
  <c r="I133" i="5"/>
  <c r="I129" i="5" s="1"/>
  <c r="H133" i="5"/>
  <c r="H129" i="5" s="1"/>
  <c r="G123" i="5"/>
  <c r="G122" i="5"/>
  <c r="G121" i="5"/>
  <c r="G120" i="5"/>
  <c r="G119" i="5"/>
  <c r="M118" i="5"/>
  <c r="L118" i="5"/>
  <c r="J118" i="5"/>
  <c r="H118" i="5"/>
  <c r="G117" i="5"/>
  <c r="J116" i="5"/>
  <c r="I116" i="5"/>
  <c r="H116" i="5"/>
  <c r="G115" i="5"/>
  <c r="J114" i="5"/>
  <c r="I114" i="5"/>
  <c r="H114" i="5"/>
  <c r="G113" i="5"/>
  <c r="J112" i="5"/>
  <c r="I112" i="5"/>
  <c r="H112" i="5"/>
  <c r="M111" i="5"/>
  <c r="L111" i="5"/>
  <c r="K110" i="5"/>
  <c r="J111" i="5"/>
  <c r="J110" i="5" s="1"/>
  <c r="J109" i="5" s="1"/>
  <c r="M110" i="5"/>
  <c r="M109" i="5" s="1"/>
  <c r="M108" i="5" s="1"/>
  <c r="M29" i="5" s="1"/>
  <c r="I110" i="5"/>
  <c r="H110" i="5"/>
  <c r="H109" i="5" s="1"/>
  <c r="G107" i="5"/>
  <c r="G106" i="5"/>
  <c r="G105" i="5"/>
  <c r="G104" i="5"/>
  <c r="G103" i="5"/>
  <c r="J102" i="5"/>
  <c r="I102" i="5"/>
  <c r="H102" i="5"/>
  <c r="G101" i="5"/>
  <c r="J100" i="5"/>
  <c r="I100" i="5"/>
  <c r="H100" i="5"/>
  <c r="G99" i="5"/>
  <c r="J98" i="5"/>
  <c r="I98" i="5"/>
  <c r="H98" i="5"/>
  <c r="G97" i="5"/>
  <c r="J96" i="5"/>
  <c r="I96" i="5"/>
  <c r="H96" i="5"/>
  <c r="G95" i="5"/>
  <c r="J94" i="5"/>
  <c r="I94" i="5"/>
  <c r="I93" i="5" s="1"/>
  <c r="H94" i="5"/>
  <c r="H93" i="5" s="1"/>
  <c r="M91" i="5"/>
  <c r="M90" i="5" s="1"/>
  <c r="M89" i="5" s="1"/>
  <c r="M28" i="5" s="1"/>
  <c r="G91" i="5"/>
  <c r="K90" i="5"/>
  <c r="K89" i="5" s="1"/>
  <c r="J90" i="5"/>
  <c r="J89" i="5" s="1"/>
  <c r="J28" i="5" s="1"/>
  <c r="I90" i="5"/>
  <c r="I89" i="5" s="1"/>
  <c r="I28" i="5" s="1"/>
  <c r="H90" i="5"/>
  <c r="H89" i="5" s="1"/>
  <c r="G88" i="5"/>
  <c r="J87" i="5"/>
  <c r="I87" i="5"/>
  <c r="H87" i="5"/>
  <c r="G86" i="5"/>
  <c r="J85" i="5"/>
  <c r="I85" i="5"/>
  <c r="H85" i="5"/>
  <c r="G84" i="5"/>
  <c r="J83" i="5"/>
  <c r="I83" i="5"/>
  <c r="H83" i="5"/>
  <c r="K82" i="5"/>
  <c r="K27" i="5" s="1"/>
  <c r="H82" i="5"/>
  <c r="H27" i="5" s="1"/>
  <c r="I80" i="5"/>
  <c r="G80" i="5"/>
  <c r="I79" i="5"/>
  <c r="I75" i="5" s="1"/>
  <c r="G79" i="5"/>
  <c r="I78" i="5"/>
  <c r="G78" i="5"/>
  <c r="K77" i="5"/>
  <c r="G77" i="5"/>
  <c r="G76" i="5"/>
  <c r="M74" i="5"/>
  <c r="M73" i="5" s="1"/>
  <c r="M26" i="5" s="1"/>
  <c r="L74" i="5"/>
  <c r="L73" i="5" s="1"/>
  <c r="L26" i="5" s="1"/>
  <c r="K75" i="5"/>
  <c r="K74" i="5" s="1"/>
  <c r="K73" i="5" s="1"/>
  <c r="K26" i="5" s="1"/>
  <c r="J75" i="5"/>
  <c r="J74" i="5" s="1"/>
  <c r="J73" i="5" s="1"/>
  <c r="J26" i="5" s="1"/>
  <c r="H75" i="5"/>
  <c r="H74" i="5" s="1"/>
  <c r="M72" i="5"/>
  <c r="L72" i="5"/>
  <c r="K72" i="5"/>
  <c r="J72" i="5"/>
  <c r="G71" i="5"/>
  <c r="I70" i="5"/>
  <c r="G70" i="5"/>
  <c r="M69" i="5"/>
  <c r="L69" i="5"/>
  <c r="K69" i="5"/>
  <c r="J69" i="5"/>
  <c r="I69" i="5"/>
  <c r="H69" i="5"/>
  <c r="M68" i="5"/>
  <c r="M66" i="5" s="1"/>
  <c r="L68" i="5"/>
  <c r="K68" i="5"/>
  <c r="J68" i="5"/>
  <c r="J66" i="5" s="1"/>
  <c r="I68" i="5"/>
  <c r="G67" i="5"/>
  <c r="L66" i="5"/>
  <c r="K66" i="5"/>
  <c r="H66" i="5"/>
  <c r="G65" i="5"/>
  <c r="G64" i="5"/>
  <c r="M63" i="5"/>
  <c r="L63" i="5"/>
  <c r="L60" i="5" s="1"/>
  <c r="L57" i="5" s="1"/>
  <c r="K63" i="5"/>
  <c r="J63" i="5"/>
  <c r="I63" i="5"/>
  <c r="G62" i="5"/>
  <c r="G61" i="5" s="1"/>
  <c r="H60" i="5"/>
  <c r="L56" i="5"/>
  <c r="J59" i="5"/>
  <c r="J56" i="5" s="1"/>
  <c r="J24" i="5" s="1"/>
  <c r="I59" i="5"/>
  <c r="I56" i="5" s="1"/>
  <c r="H59" i="5"/>
  <c r="J51" i="5"/>
  <c r="G51" i="5" s="1"/>
  <c r="M50" i="5"/>
  <c r="L50" i="5"/>
  <c r="K50" i="5"/>
  <c r="J50" i="5"/>
  <c r="I50" i="5"/>
  <c r="M49" i="5"/>
  <c r="L49" i="5"/>
  <c r="K49" i="5"/>
  <c r="J49" i="5"/>
  <c r="I49" i="5"/>
  <c r="H48" i="5"/>
  <c r="H47" i="5"/>
  <c r="G47" i="5"/>
  <c r="M46" i="5"/>
  <c r="L46" i="5"/>
  <c r="J46" i="5"/>
  <c r="I46" i="5"/>
  <c r="H46" i="5"/>
  <c r="L42" i="5"/>
  <c r="L39" i="5" s="1"/>
  <c r="L36" i="5" s="1"/>
  <c r="L22" i="5" s="1"/>
  <c r="K43" i="5"/>
  <c r="J45" i="5"/>
  <c r="I45" i="5"/>
  <c r="H45" i="5"/>
  <c r="K41" i="5"/>
  <c r="K38" i="5" s="1"/>
  <c r="K35" i="5" s="1"/>
  <c r="K21" i="5" s="1"/>
  <c r="J44" i="5"/>
  <c r="J43" i="5" s="1"/>
  <c r="I44" i="5"/>
  <c r="I43" i="5" s="1"/>
  <c r="H44" i="5"/>
  <c r="J41" i="5"/>
  <c r="J38" i="5" s="1"/>
  <c r="G19" i="5"/>
  <c r="M17" i="5"/>
  <c r="K17" i="5"/>
  <c r="J18" i="5"/>
  <c r="I18" i="5"/>
  <c r="H18" i="5"/>
  <c r="G18" i="5" s="1"/>
  <c r="J17" i="5"/>
  <c r="J16" i="5" s="1"/>
  <c r="I17" i="5"/>
  <c r="I16" i="5" s="1"/>
  <c r="K109" i="5" l="1"/>
  <c r="K108" i="5" s="1"/>
  <c r="H17" i="5"/>
  <c r="L17" i="5"/>
  <c r="L16" i="5" s="1"/>
  <c r="K42" i="5"/>
  <c r="K39" i="5" s="1"/>
  <c r="K36" i="5" s="1"/>
  <c r="K22" i="5" s="1"/>
  <c r="K57" i="5"/>
  <c r="K54" i="5" s="1"/>
  <c r="K25" i="5" s="1"/>
  <c r="K60" i="5"/>
  <c r="M42" i="5"/>
  <c r="M39" i="5" s="1"/>
  <c r="M36" i="5" s="1"/>
  <c r="M22" i="5" s="1"/>
  <c r="G50" i="5"/>
  <c r="K129" i="5"/>
  <c r="K132" i="5"/>
  <c r="M16" i="5"/>
  <c r="I41" i="5"/>
  <c r="I38" i="5" s="1"/>
  <c r="L41" i="5"/>
  <c r="M60" i="5"/>
  <c r="M13" i="5"/>
  <c r="M9" i="5" s="1"/>
  <c r="M30" i="5"/>
  <c r="M43" i="5"/>
  <c r="M41" i="5"/>
  <c r="G46" i="5"/>
  <c r="L53" i="5"/>
  <c r="L24" i="5" s="1"/>
  <c r="L55" i="5"/>
  <c r="J126" i="5"/>
  <c r="J32" i="5" s="1"/>
  <c r="K81" i="5"/>
  <c r="H124" i="5"/>
  <c r="K14" i="5"/>
  <c r="K10" i="5" s="1"/>
  <c r="H126" i="5"/>
  <c r="H32" i="5" s="1"/>
  <c r="I53" i="5"/>
  <c r="I24" i="5"/>
  <c r="I127" i="5"/>
  <c r="I33" i="5" s="1"/>
  <c r="G59" i="5"/>
  <c r="G130" i="5"/>
  <c r="J82" i="5"/>
  <c r="J27" i="5" s="1"/>
  <c r="G17" i="5"/>
  <c r="J129" i="5"/>
  <c r="G83" i="5"/>
  <c r="J108" i="5"/>
  <c r="G118" i="5"/>
  <c r="H56" i="5"/>
  <c r="H53" i="5" s="1"/>
  <c r="M56" i="5"/>
  <c r="G85" i="5"/>
  <c r="G129" i="5"/>
  <c r="G136" i="5"/>
  <c r="G102" i="5"/>
  <c r="G116" i="5"/>
  <c r="H127" i="5"/>
  <c r="H33" i="5" s="1"/>
  <c r="J128" i="5"/>
  <c r="J124" i="5"/>
  <c r="K28" i="5"/>
  <c r="J53" i="5"/>
  <c r="G90" i="5"/>
  <c r="H92" i="5"/>
  <c r="G96" i="5"/>
  <c r="G112" i="5"/>
  <c r="I124" i="5"/>
  <c r="H125" i="5"/>
  <c r="G87" i="5"/>
  <c r="G89" i="5"/>
  <c r="I125" i="5"/>
  <c r="I31" i="5" s="1"/>
  <c r="I13" i="5" s="1"/>
  <c r="I9" i="5" s="1"/>
  <c r="I141" i="5" s="1"/>
  <c r="M141" i="5"/>
  <c r="G134" i="5"/>
  <c r="I82" i="5"/>
  <c r="G100" i="5"/>
  <c r="G133" i="5"/>
  <c r="G48" i="5"/>
  <c r="H42" i="5"/>
  <c r="H16" i="5"/>
  <c r="G135" i="5"/>
  <c r="J131" i="5"/>
  <c r="J127" i="5"/>
  <c r="K16" i="5"/>
  <c r="J35" i="5"/>
  <c r="J21" i="5"/>
  <c r="K58" i="5"/>
  <c r="L54" i="5"/>
  <c r="L25" i="5" s="1"/>
  <c r="L58" i="5"/>
  <c r="G72" i="5"/>
  <c r="J60" i="5"/>
  <c r="L110" i="5"/>
  <c r="G111" i="5"/>
  <c r="J92" i="5"/>
  <c r="G94" i="5"/>
  <c r="J93" i="5"/>
  <c r="G93" i="5" s="1"/>
  <c r="H28" i="5"/>
  <c r="J42" i="5"/>
  <c r="J39" i="5" s="1"/>
  <c r="I42" i="5"/>
  <c r="I39" i="5" s="1"/>
  <c r="G45" i="5"/>
  <c r="G63" i="5"/>
  <c r="I60" i="5"/>
  <c r="I57" i="5" s="1"/>
  <c r="G68" i="5"/>
  <c r="I66" i="5"/>
  <c r="G66" i="5" s="1"/>
  <c r="H73" i="5"/>
  <c r="G75" i="5"/>
  <c r="I74" i="5"/>
  <c r="I73" i="5" s="1"/>
  <c r="I26" i="5" s="1"/>
  <c r="I108" i="5"/>
  <c r="I109" i="5"/>
  <c r="G114" i="5"/>
  <c r="H108" i="5"/>
  <c r="G44" i="5"/>
  <c r="H41" i="5"/>
  <c r="H43" i="5"/>
  <c r="L43" i="5"/>
  <c r="G49" i="5"/>
  <c r="H57" i="5"/>
  <c r="H58" i="5"/>
  <c r="G69" i="5"/>
  <c r="H81" i="5"/>
  <c r="G98" i="5"/>
  <c r="I92" i="5"/>
  <c r="I126" i="5"/>
  <c r="I32" i="5" s="1"/>
  <c r="L40" i="5" l="1"/>
  <c r="L38" i="5"/>
  <c r="K125" i="5"/>
  <c r="K128" i="5"/>
  <c r="G128" i="5" s="1"/>
  <c r="G110" i="5"/>
  <c r="L109" i="5"/>
  <c r="L108" i="5" s="1"/>
  <c r="L29" i="5" s="1"/>
  <c r="L23" i="5"/>
  <c r="M38" i="5"/>
  <c r="M35" i="5" s="1"/>
  <c r="M40" i="5"/>
  <c r="M57" i="5"/>
  <c r="M54" i="5" s="1"/>
  <c r="M25" i="5" s="1"/>
  <c r="M15" i="5" s="1"/>
  <c r="M11" i="5" s="1"/>
  <c r="M143" i="5" s="1"/>
  <c r="M58" i="5"/>
  <c r="L15" i="5"/>
  <c r="L11" i="5" s="1"/>
  <c r="L143" i="5" s="1"/>
  <c r="L52" i="5"/>
  <c r="M53" i="5"/>
  <c r="M55" i="5"/>
  <c r="K29" i="5"/>
  <c r="K15" i="5" s="1"/>
  <c r="G82" i="5"/>
  <c r="J29" i="5"/>
  <c r="H24" i="5"/>
  <c r="J81" i="5"/>
  <c r="G16" i="5"/>
  <c r="G56" i="5"/>
  <c r="G125" i="5"/>
  <c r="G92" i="5"/>
  <c r="G74" i="5"/>
  <c r="I27" i="5"/>
  <c r="G27" i="5" s="1"/>
  <c r="I81" i="5"/>
  <c r="I30" i="5"/>
  <c r="I40" i="5"/>
  <c r="I58" i="5"/>
  <c r="G28" i="5"/>
  <c r="J40" i="5"/>
  <c r="H31" i="5"/>
  <c r="H13" i="5" s="1"/>
  <c r="H29" i="5"/>
  <c r="G60" i="5"/>
  <c r="G43" i="5"/>
  <c r="G126" i="5"/>
  <c r="G131" i="5"/>
  <c r="H54" i="5"/>
  <c r="H52" i="5" s="1"/>
  <c r="I35" i="5"/>
  <c r="I37" i="5"/>
  <c r="I21" i="5"/>
  <c r="I22" i="5"/>
  <c r="I36" i="5"/>
  <c r="G132" i="5"/>
  <c r="K40" i="5"/>
  <c r="G41" i="5"/>
  <c r="H38" i="5"/>
  <c r="H40" i="5"/>
  <c r="J36" i="5"/>
  <c r="J34" i="5" s="1"/>
  <c r="J22" i="5"/>
  <c r="J20" i="5" s="1"/>
  <c r="M37" i="5"/>
  <c r="J14" i="5"/>
  <c r="I29" i="5"/>
  <c r="H26" i="5"/>
  <c r="G26" i="5" s="1"/>
  <c r="G73" i="5"/>
  <c r="I54" i="5"/>
  <c r="I55" i="5"/>
  <c r="J57" i="5"/>
  <c r="J58" i="5"/>
  <c r="J37" i="5"/>
  <c r="G32" i="5"/>
  <c r="G42" i="5"/>
  <c r="H39" i="5"/>
  <c r="G109" i="5"/>
  <c r="K23" i="5"/>
  <c r="K52" i="5"/>
  <c r="K55" i="5"/>
  <c r="G127" i="5"/>
  <c r="J33" i="5"/>
  <c r="H55" i="5"/>
  <c r="K31" i="5" l="1"/>
  <c r="K124" i="5"/>
  <c r="G124" i="5" s="1"/>
  <c r="M52" i="5"/>
  <c r="M24" i="5"/>
  <c r="M23" i="5" s="1"/>
  <c r="M34" i="5"/>
  <c r="M21" i="5"/>
  <c r="G81" i="5"/>
  <c r="K11" i="5"/>
  <c r="G58" i="5"/>
  <c r="H30" i="5"/>
  <c r="G29" i="5"/>
  <c r="J54" i="5"/>
  <c r="G54" i="5" s="1"/>
  <c r="J55" i="5"/>
  <c r="G55" i="5" s="1"/>
  <c r="I25" i="5"/>
  <c r="I23" i="5" s="1"/>
  <c r="I52" i="5"/>
  <c r="G108" i="5"/>
  <c r="K37" i="5"/>
  <c r="K34" i="5"/>
  <c r="G53" i="5"/>
  <c r="I20" i="5"/>
  <c r="I14" i="5"/>
  <c r="G57" i="5"/>
  <c r="L141" i="5"/>
  <c r="J10" i="5"/>
  <c r="G40" i="5"/>
  <c r="J30" i="5"/>
  <c r="G33" i="5"/>
  <c r="H9" i="5"/>
  <c r="L37" i="5"/>
  <c r="L35" i="5"/>
  <c r="H37" i="5"/>
  <c r="H21" i="5"/>
  <c r="G38" i="5"/>
  <c r="H35" i="5"/>
  <c r="I34" i="5"/>
  <c r="H22" i="5"/>
  <c r="G39" i="5"/>
  <c r="H36" i="5"/>
  <c r="G36" i="5" s="1"/>
  <c r="H25" i="5"/>
  <c r="K143" i="5" l="1"/>
  <c r="K13" i="5"/>
  <c r="K30" i="5"/>
  <c r="G30" i="5" s="1"/>
  <c r="G24" i="5"/>
  <c r="G31" i="5"/>
  <c r="L34" i="5"/>
  <c r="L21" i="5"/>
  <c r="G21" i="5" s="1"/>
  <c r="M14" i="5"/>
  <c r="M20" i="5"/>
  <c r="I15" i="5"/>
  <c r="I11" i="5" s="1"/>
  <c r="I143" i="5" s="1"/>
  <c r="H23" i="5"/>
  <c r="H34" i="5"/>
  <c r="G35" i="5"/>
  <c r="H141" i="5"/>
  <c r="H20" i="5"/>
  <c r="H14" i="5"/>
  <c r="G37" i="5"/>
  <c r="G22" i="5"/>
  <c r="H15" i="5"/>
  <c r="J142" i="5"/>
  <c r="I10" i="5"/>
  <c r="K20" i="5"/>
  <c r="J52" i="5"/>
  <c r="G52" i="5" s="1"/>
  <c r="J25" i="5"/>
  <c r="G25" i="5" s="1"/>
  <c r="K9" i="5" l="1"/>
  <c r="G13" i="5"/>
  <c r="G34" i="5"/>
  <c r="M10" i="5"/>
  <c r="M12" i="5"/>
  <c r="L14" i="5"/>
  <c r="L20" i="5"/>
  <c r="G20" i="5" s="1"/>
  <c r="I12" i="5"/>
  <c r="I142" i="5"/>
  <c r="I140" i="5" s="1"/>
  <c r="I8" i="5"/>
  <c r="K12" i="5"/>
  <c r="H10" i="5"/>
  <c r="H12" i="5"/>
  <c r="J23" i="5"/>
  <c r="G23" i="5" s="1"/>
  <c r="J15" i="5"/>
  <c r="G15" i="5" s="1"/>
  <c r="H11" i="5"/>
  <c r="M142" i="5" l="1"/>
  <c r="M140" i="5" s="1"/>
  <c r="P10" i="5"/>
  <c r="M8" i="5"/>
  <c r="P8" i="5" s="1"/>
  <c r="K141" i="5"/>
  <c r="G141" i="5" s="1"/>
  <c r="G9" i="5"/>
  <c r="L10" i="5"/>
  <c r="L142" i="5" s="1"/>
  <c r="L140" i="5" s="1"/>
  <c r="L12" i="5"/>
  <c r="G14" i="5"/>
  <c r="H143" i="5"/>
  <c r="K142" i="5"/>
  <c r="K8" i="5"/>
  <c r="J11" i="5"/>
  <c r="J12" i="5"/>
  <c r="H142" i="5"/>
  <c r="H8" i="5"/>
  <c r="G12" i="5" l="1"/>
  <c r="G10" i="5"/>
  <c r="L8" i="5"/>
  <c r="J143" i="5"/>
  <c r="J140" i="5" s="1"/>
  <c r="J8" i="5"/>
  <c r="K140" i="5"/>
  <c r="G142" i="5"/>
  <c r="H140" i="5"/>
  <c r="G11" i="5"/>
  <c r="G8" i="5" l="1"/>
  <c r="G140" i="5"/>
  <c r="G143" i="5"/>
  <c r="G137" i="3" l="1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J36" i="3" l="1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79" i="3" l="1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-1 500 000 на п.1 М.1.1.1+600 000 и М.1.1.2 +900 000</t>
        </r>
      </text>
    </commen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K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+53953891,79(ув.Минобра №417,418,419 от 09.08.19)</t>
        </r>
      </text>
    </comment>
    <comment ref="L4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1)+7000000(с ИЛ)
2)+24960540(индексация на 4,3%)</t>
        </r>
      </text>
    </comment>
    <comment ref="M4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1)+7000000(с ИЛ)
2)+24960540(индексация на 4,3%)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K5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-1186029 перенесли на п.2 м.1.1.2</t>
        </r>
      </text>
    </comment>
    <comment ref="J6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K6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1)передвижка с МП"ФИЗРА" М.1.1.2 +6 255 072,57</t>
        </r>
      </text>
    </comment>
    <comment ref="J6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1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  <comment ref="K11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1)-611578,83(на п.1М.1.1.2)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<sst xmlns="http://schemas.openxmlformats.org/spreadsheetml/2006/main" count="986" uniqueCount="141">
  <si>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</si>
  <si>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</si>
  <si>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</si>
  <si>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</si>
  <si>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</si>
  <si>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</si>
  <si>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</si>
  <si>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</si>
  <si>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</si>
  <si>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</si>
  <si>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</si>
  <si>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</si>
  <si>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</si>
  <si>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</si>
  <si>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</si>
  <si>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</si>
  <si>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</si>
  <si>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</si>
  <si>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</si>
  <si>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</si>
  <si>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</si>
  <si>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</si>
  <si>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</si>
  <si>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</si>
  <si>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</si>
  <si>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</si>
  <si>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</si>
  <si>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</si>
  <si>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</si>
  <si>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</si>
  <si>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</si>
  <si>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</si>
  <si>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</si>
  <si>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</si>
  <si>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</si>
  <si>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</si>
  <si>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</si>
  <si>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</si>
  <si>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</si>
  <si>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</si>
  <si>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</si>
  <si>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</si>
  <si>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</si>
  <si>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</si>
  <si>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</si>
  <si>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</si>
  <si>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</si>
  <si>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</si>
  <si>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</si>
  <si>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</si>
  <si>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</si>
  <si>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</si>
  <si>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</si>
  <si>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</si>
  <si>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</si>
  <si>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</si>
  <si>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</si>
  <si>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</si>
  <si>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</si>
  <si>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</si>
  <si>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</si>
  <si>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</si>
  <si>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</si>
  <si>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</si>
  <si>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</si>
  <si>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</si>
  <si>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</si>
  <si>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</si>
  <si>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</si>
  <si>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</si>
  <si>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</si>
  <si>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</si>
  <si>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</si>
  <si>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</si>
  <si>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</si>
  <si>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</si>
  <si>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</si>
  <si>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</si>
  <si>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</si>
  <si>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</si>
  <si>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</si>
  <si>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</si>
  <si>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</si>
  <si>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</si>
  <si>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</si>
  <si>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</si>
  <si>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</si>
  <si>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</si>
  <si>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</si>
  <si>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</si>
  <si>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</si>
  <si>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</si>
  <si>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</si>
  <si>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</si>
  <si>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</si>
  <si>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</si>
  <si>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</si>
  <si>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</si>
  <si>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</si>
  <si>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</si>
  <si>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</si>
  <si>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</si>
  <si>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</si>
  <si>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</si>
  <si>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</si>
  <si>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</si>
  <si>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</si>
  <si>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</si>
  <si>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</si>
  <si>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</si>
  <si>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</si>
  <si>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</si>
  <si>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</si>
  <si>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</si>
  <si>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</si>
  <si>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</si>
  <si>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</si>
  <si>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</si>
  <si>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</si>
  <si>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</si>
  <si>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</si>
  <si>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</si>
  <si>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</si>
  <si>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Заместитель главы администрации -начальник управления                                                                                                                                              (должность руководителя)</t>
  </si>
  <si>
    <t xml:space="preserve">Рогачева Елена Владимировна 
51-27-62 </t>
  </si>
  <si>
    <t>0112641021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</si>
  <si>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</si>
  <si>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color rgb="FFFF0000"/>
        <rFont val="Times New Roman"/>
        <family val="1"/>
        <charset val="204"/>
      </rPr>
      <t>Мероприятие 1.1.2.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</si>
  <si>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</si>
  <si>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t xml:space="preserve">Управление  образования администрации МО "Город Астрахань", 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</si>
  <si>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t>Управление образования администрации МО "Город Астрахань", управление по капитальному строительству администрации МО "Город Астрахань"</t>
  </si>
  <si>
    <t>Управление по капитальному строительству администрации МО "Город Астрахань", управление образования администрации МО "Город Астрахань"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</si>
  <si>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</si>
  <si>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</si>
  <si>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r>
      <t>Мероприятие 1.1.5.</t>
    </r>
    <r>
      <rPr>
        <sz val="8"/>
        <color rgb="FFFF0000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</si>
  <si>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Приложение 2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</si>
  <si>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</si>
  <si>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t>1%</t>
  </si>
  <si>
    <t>82%</t>
  </si>
  <si>
    <t>ПРОЕКТ</t>
  </si>
  <si>
    <t>чистые по УО (без УК, УМИ и УКС)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</si>
</sst>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59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/>
    <xf numFmtId="0" fontId="15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/>
    <xf numFmtId="0" fontId="1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9" fillId="0" borderId="0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52"/>
  <sheetViews>
    <sheetView showGridLines="0" tabSelected="1" view="pageBreakPreview" zoomScale="130" zoomScaleNormal="130" zoomScaleSheetLayoutView="130" workbookViewId="0">
      <pane xSplit="3" ySplit="6" topLeftCell="D110" activePane="bottomRight" state="frozen"/>
      <selection pane="topRight" activeCell="D1" sqref="D1"/>
      <selection pane="bottomLeft" activeCell="A7" sqref="A7"/>
      <selection pane="bottomRight" activeCell="L2" sqref="L1:L1048576"/>
    </sheetView>
  </sheetViews>
  <sheetFormatPr defaultColWidth="9.140625" defaultRowHeight="12.75" x14ac:dyDescent="0.2"/>
  <cols>
    <col min="1" max="1" width="3.7109375" style="24" customWidth="1"/>
    <col min="2" max="2" width="31.28515625" style="25" customWidth="1"/>
    <col min="3" max="3" width="18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5" width="14.85546875" style="23" bestFit="1" customWidth="1"/>
    <col min="16" max="16384" width="9.140625" style="23"/>
  </cols>
  <sheetData>
    <row r="1" spans="1:16" ht="24.75" customHeight="1" x14ac:dyDescent="0.2">
      <c r="A1" s="15"/>
      <c r="B1" s="3"/>
      <c r="C1" s="3"/>
      <c r="D1" s="3"/>
      <c r="E1" s="4"/>
      <c r="F1" s="52"/>
      <c r="G1" s="93"/>
      <c r="H1" s="150" t="s">
        <v>135</v>
      </c>
      <c r="I1" s="150"/>
      <c r="J1" s="150"/>
      <c r="K1" s="150"/>
      <c r="L1" s="150"/>
      <c r="M1" s="150"/>
      <c r="N1" s="70"/>
    </row>
    <row r="2" spans="1:16" ht="4.5" customHeight="1" x14ac:dyDescent="0.2">
      <c r="A2" s="15"/>
      <c r="B2" s="3"/>
      <c r="C2" s="3"/>
      <c r="D2" s="3"/>
      <c r="E2" s="4"/>
      <c r="F2" s="52"/>
      <c r="G2" s="93"/>
      <c r="H2" s="97"/>
      <c r="I2" s="97"/>
      <c r="J2" s="97"/>
      <c r="K2" s="112"/>
      <c r="L2" s="117"/>
      <c r="M2" s="97"/>
    </row>
    <row r="3" spans="1:16" ht="12.75" customHeight="1" x14ac:dyDescent="0.2">
      <c r="A3" s="151" t="s">
        <v>9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01"/>
      <c r="N3" s="70"/>
    </row>
    <row r="4" spans="1:16" x14ac:dyDescent="0.2">
      <c r="A4" s="15"/>
      <c r="B4" s="107"/>
      <c r="C4" s="107"/>
      <c r="D4" s="107"/>
      <c r="E4" s="6"/>
      <c r="F4" s="53"/>
      <c r="G4" s="18"/>
      <c r="H4" s="18"/>
      <c r="I4" s="18"/>
      <c r="J4" s="152"/>
      <c r="K4" s="152"/>
      <c r="L4" s="152"/>
      <c r="M4" s="60"/>
    </row>
    <row r="5" spans="1:16" ht="17.25" customHeight="1" x14ac:dyDescent="0.2">
      <c r="A5" s="153" t="s">
        <v>0</v>
      </c>
      <c r="B5" s="154" t="s">
        <v>97</v>
      </c>
      <c r="C5" s="154" t="s">
        <v>2</v>
      </c>
      <c r="D5" s="154" t="s">
        <v>10</v>
      </c>
      <c r="E5" s="153" t="s">
        <v>95</v>
      </c>
      <c r="F5" s="153"/>
      <c r="G5" s="155" t="s">
        <v>44</v>
      </c>
      <c r="H5" s="156"/>
      <c r="I5" s="156"/>
      <c r="J5" s="156"/>
      <c r="K5" s="156"/>
      <c r="L5" s="156"/>
      <c r="M5" s="157"/>
      <c r="N5" s="23" t="s">
        <v>139</v>
      </c>
    </row>
    <row r="6" spans="1:16" ht="31.5" x14ac:dyDescent="0.2">
      <c r="A6" s="153"/>
      <c r="B6" s="154"/>
      <c r="C6" s="154"/>
      <c r="D6" s="154"/>
      <c r="E6" s="102" t="s">
        <v>94</v>
      </c>
      <c r="F6" s="54" t="s">
        <v>96</v>
      </c>
      <c r="G6" s="102" t="s">
        <v>11</v>
      </c>
      <c r="H6" s="102" t="s">
        <v>3</v>
      </c>
      <c r="I6" s="102" t="s">
        <v>4</v>
      </c>
      <c r="J6" s="102" t="s">
        <v>5</v>
      </c>
      <c r="K6" s="113" t="s">
        <v>58</v>
      </c>
      <c r="L6" s="119" t="s">
        <v>72</v>
      </c>
      <c r="M6" s="102" t="s">
        <v>122</v>
      </c>
    </row>
    <row r="7" spans="1:16" x14ac:dyDescent="0.2">
      <c r="A7" s="98">
        <v>1</v>
      </c>
      <c r="B7" s="103">
        <v>2</v>
      </c>
      <c r="C7" s="103">
        <v>3</v>
      </c>
      <c r="D7" s="103">
        <v>4</v>
      </c>
      <c r="E7" s="98">
        <v>5</v>
      </c>
      <c r="F7" s="96">
        <v>6</v>
      </c>
      <c r="G7" s="98">
        <v>7</v>
      </c>
      <c r="H7" s="98">
        <v>8</v>
      </c>
      <c r="I7" s="98">
        <v>9</v>
      </c>
      <c r="J7" s="98">
        <v>10</v>
      </c>
      <c r="K7" s="110">
        <v>11</v>
      </c>
      <c r="L7" s="118">
        <v>12</v>
      </c>
      <c r="M7" s="98">
        <v>13</v>
      </c>
      <c r="N7" s="23" t="s">
        <v>140</v>
      </c>
    </row>
    <row r="8" spans="1:16" ht="43.5" customHeight="1" x14ac:dyDescent="0.2">
      <c r="A8" s="148">
        <v>1</v>
      </c>
      <c r="B8" s="138" t="s">
        <v>6</v>
      </c>
      <c r="C8" s="139" t="s">
        <v>129</v>
      </c>
      <c r="D8" s="103" t="s">
        <v>12</v>
      </c>
      <c r="E8" s="102" t="s">
        <v>17</v>
      </c>
      <c r="F8" s="54" t="s">
        <v>100</v>
      </c>
      <c r="G8" s="30">
        <f>H8+I8+J8+K8+L8+M8</f>
        <v>25855681568.339996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4346529115.75</v>
      </c>
      <c r="K8" s="30">
        <f t="shared" si="0"/>
        <v>4619958555.25</v>
      </c>
      <c r="L8" s="30">
        <f t="shared" si="0"/>
        <v>4752047956.5599995</v>
      </c>
      <c r="M8" s="30">
        <f t="shared" si="0"/>
        <v>4341200355</v>
      </c>
      <c r="N8" s="70">
        <f>N9+N10+N11</f>
        <v>4664683055</v>
      </c>
      <c r="O8" s="70"/>
      <c r="P8" s="70">
        <f>M8-M140</f>
        <v>0</v>
      </c>
    </row>
    <row r="9" spans="1:16" ht="48.75" customHeight="1" x14ac:dyDescent="0.2">
      <c r="A9" s="148"/>
      <c r="B9" s="138"/>
      <c r="C9" s="139"/>
      <c r="D9" s="98" t="s">
        <v>119</v>
      </c>
      <c r="E9" s="102" t="s">
        <v>17</v>
      </c>
      <c r="F9" s="54" t="s">
        <v>17</v>
      </c>
      <c r="G9" s="30">
        <f t="shared" ref="G9:G74" si="1">H9+I9+J9+K9+L9+M9</f>
        <v>109043688.59999999</v>
      </c>
      <c r="H9" s="30">
        <f t="shared" ref="H9:J11" si="2">H13</f>
        <v>0</v>
      </c>
      <c r="I9" s="30">
        <f t="shared" si="2"/>
        <v>0</v>
      </c>
      <c r="J9" s="30">
        <f t="shared" si="2"/>
        <v>0</v>
      </c>
      <c r="K9" s="30">
        <f>K13</f>
        <v>54521844.299999997</v>
      </c>
      <c r="L9" s="30">
        <f t="shared" ref="L9:M9" si="3">L13</f>
        <v>54521844.299999997</v>
      </c>
      <c r="M9" s="30">
        <f t="shared" si="3"/>
        <v>0</v>
      </c>
      <c r="N9" s="70">
        <f>L9-L137</f>
        <v>0</v>
      </c>
    </row>
    <row r="10" spans="1:16" ht="40.5" customHeight="1" x14ac:dyDescent="0.2">
      <c r="A10" s="148"/>
      <c r="B10" s="138"/>
      <c r="C10" s="139"/>
      <c r="D10" s="103" t="s">
        <v>13</v>
      </c>
      <c r="E10" s="102" t="s">
        <v>17</v>
      </c>
      <c r="F10" s="54" t="s">
        <v>17</v>
      </c>
      <c r="G10" s="30">
        <f t="shared" si="1"/>
        <v>17944842358.82</v>
      </c>
      <c r="H10" s="30">
        <f t="shared" si="2"/>
        <v>2585595100</v>
      </c>
      <c r="I10" s="30">
        <f t="shared" si="2"/>
        <v>2709636417.4000001</v>
      </c>
      <c r="J10" s="30">
        <f t="shared" si="2"/>
        <v>3001827490</v>
      </c>
      <c r="K10" s="30">
        <f>K14</f>
        <v>3240811342.2399998</v>
      </c>
      <c r="L10" s="30">
        <f t="shared" ref="L10:M10" si="4">L14</f>
        <v>3370954509.1799998</v>
      </c>
      <c r="M10" s="30">
        <f t="shared" si="4"/>
        <v>3036017500</v>
      </c>
      <c r="N10" s="70">
        <f>L10-L138</f>
        <v>3359651200</v>
      </c>
      <c r="O10" s="70"/>
      <c r="P10" s="70">
        <f t="shared" ref="P10:P11" si="5">M10-M142</f>
        <v>0</v>
      </c>
    </row>
    <row r="11" spans="1:16" ht="45.75" customHeight="1" x14ac:dyDescent="0.2">
      <c r="A11" s="148"/>
      <c r="B11" s="138"/>
      <c r="C11" s="139"/>
      <c r="D11" s="103" t="s">
        <v>41</v>
      </c>
      <c r="E11" s="102" t="s">
        <v>17</v>
      </c>
      <c r="F11" s="54" t="s">
        <v>17</v>
      </c>
      <c r="G11" s="30">
        <f t="shared" si="1"/>
        <v>7801795520.9199991</v>
      </c>
      <c r="H11" s="30">
        <f>H15</f>
        <v>1205850770.6199999</v>
      </c>
      <c r="I11" s="30">
        <f t="shared" si="2"/>
        <v>1294863297.7599998</v>
      </c>
      <c r="J11" s="30">
        <f t="shared" si="2"/>
        <v>1344701625.75</v>
      </c>
      <c r="K11" s="30">
        <f>K15</f>
        <v>1324625368.7099998</v>
      </c>
      <c r="L11" s="30">
        <f t="shared" ref="L11:M11" si="6">L15</f>
        <v>1326571603.0799999</v>
      </c>
      <c r="M11" s="30">
        <f t="shared" si="6"/>
        <v>1305182855</v>
      </c>
      <c r="N11" s="70">
        <f>L11-L62-L123-L139</f>
        <v>1305031855</v>
      </c>
      <c r="O11" s="70"/>
      <c r="P11" s="70">
        <f t="shared" si="5"/>
        <v>0</v>
      </c>
    </row>
    <row r="12" spans="1:16" ht="27.75" customHeight="1" x14ac:dyDescent="0.2">
      <c r="A12" s="148">
        <v>2</v>
      </c>
      <c r="B12" s="139" t="s">
        <v>51</v>
      </c>
      <c r="C12" s="139" t="s">
        <v>129</v>
      </c>
      <c r="D12" s="103" t="s">
        <v>12</v>
      </c>
      <c r="E12" s="102" t="s">
        <v>17</v>
      </c>
      <c r="F12" s="54" t="s">
        <v>17</v>
      </c>
      <c r="G12" s="30">
        <f t="shared" si="1"/>
        <v>25855681568.339996</v>
      </c>
      <c r="H12" s="30">
        <f>H13+H14+H15</f>
        <v>3791445870.6199999</v>
      </c>
      <c r="I12" s="30">
        <f t="shared" ref="I12:M12" si="7">I13+I14+I15</f>
        <v>4004499715.1599998</v>
      </c>
      <c r="J12" s="30">
        <f t="shared" si="7"/>
        <v>4346529115.75</v>
      </c>
      <c r="K12" s="30">
        <f t="shared" si="7"/>
        <v>4619958555.25</v>
      </c>
      <c r="L12" s="30">
        <f t="shared" si="7"/>
        <v>4752047956.5599995</v>
      </c>
      <c r="M12" s="30">
        <f t="shared" si="7"/>
        <v>4341200355</v>
      </c>
    </row>
    <row r="13" spans="1:16" ht="48" customHeight="1" x14ac:dyDescent="0.2">
      <c r="A13" s="148"/>
      <c r="B13" s="139"/>
      <c r="C13" s="139"/>
      <c r="D13" s="98" t="s">
        <v>119</v>
      </c>
      <c r="E13" s="102" t="s">
        <v>17</v>
      </c>
      <c r="F13" s="54" t="s">
        <v>17</v>
      </c>
      <c r="G13" s="30">
        <f t="shared" si="1"/>
        <v>109043688.59999999</v>
      </c>
      <c r="H13" s="30">
        <f>H31</f>
        <v>0</v>
      </c>
      <c r="I13" s="30">
        <f t="shared" ref="I13:J13" si="8">I31</f>
        <v>0</v>
      </c>
      <c r="J13" s="30">
        <f t="shared" si="8"/>
        <v>0</v>
      </c>
      <c r="K13" s="30">
        <f>K31</f>
        <v>54521844.299999997</v>
      </c>
      <c r="L13" s="30">
        <f t="shared" ref="L13:M13" si="9">L31</f>
        <v>54521844.299999997</v>
      </c>
      <c r="M13" s="30">
        <f t="shared" si="9"/>
        <v>0</v>
      </c>
    </row>
    <row r="14" spans="1:16" ht="45.75" customHeight="1" x14ac:dyDescent="0.2">
      <c r="A14" s="148"/>
      <c r="B14" s="139"/>
      <c r="C14" s="139"/>
      <c r="D14" s="103" t="s">
        <v>13</v>
      </c>
      <c r="E14" s="102" t="s">
        <v>17</v>
      </c>
      <c r="F14" s="54" t="s">
        <v>17</v>
      </c>
      <c r="G14" s="30">
        <f t="shared" si="1"/>
        <v>17944842358.82</v>
      </c>
      <c r="H14" s="30">
        <f>H21+H32</f>
        <v>2585595100</v>
      </c>
      <c r="I14" s="30">
        <f>I21+I24+I32</f>
        <v>2709636417.4000001</v>
      </c>
      <c r="J14" s="30">
        <f t="shared" ref="J14" si="10">J21+J24+J32</f>
        <v>3001827490</v>
      </c>
      <c r="K14" s="30">
        <f>K21+K24+K32</f>
        <v>3240811342.2399998</v>
      </c>
      <c r="L14" s="30">
        <f t="shared" ref="L14:M14" si="11">L21+L24+L32</f>
        <v>3370954509.1799998</v>
      </c>
      <c r="M14" s="30">
        <f t="shared" si="11"/>
        <v>3036017500</v>
      </c>
    </row>
    <row r="15" spans="1:16" ht="54.75" customHeight="1" x14ac:dyDescent="0.2">
      <c r="A15" s="148"/>
      <c r="B15" s="139"/>
      <c r="C15" s="139"/>
      <c r="D15" s="103" t="s">
        <v>41</v>
      </c>
      <c r="E15" s="102" t="s">
        <v>17</v>
      </c>
      <c r="F15" s="54" t="s">
        <v>17</v>
      </c>
      <c r="G15" s="30">
        <f t="shared" si="1"/>
        <v>7801795520.9199991</v>
      </c>
      <c r="H15" s="30">
        <f>H17+H22+H25+H26+H28+H29+H33</f>
        <v>1205850770.6199999</v>
      </c>
      <c r="I15" s="30">
        <f t="shared" ref="I15:M15" si="12">I17+I22+I25+I26+I28+I29+I33</f>
        <v>1294863297.7599998</v>
      </c>
      <c r="J15" s="30">
        <f t="shared" si="12"/>
        <v>1344701625.75</v>
      </c>
      <c r="K15" s="30">
        <f t="shared" si="12"/>
        <v>1324625368.7099998</v>
      </c>
      <c r="L15" s="30">
        <f t="shared" si="12"/>
        <v>1326571603.0799999</v>
      </c>
      <c r="M15" s="30">
        <f t="shared" si="12"/>
        <v>1305182855</v>
      </c>
    </row>
    <row r="16" spans="1:16" ht="12.75" customHeight="1" x14ac:dyDescent="0.2">
      <c r="A16" s="148">
        <v>3</v>
      </c>
      <c r="B16" s="139" t="s">
        <v>136</v>
      </c>
      <c r="C16" s="149" t="s">
        <v>62</v>
      </c>
      <c r="D16" s="103" t="s">
        <v>1</v>
      </c>
      <c r="E16" s="102">
        <v>741</v>
      </c>
      <c r="F16" s="54" t="s">
        <v>99</v>
      </c>
      <c r="G16" s="30">
        <f t="shared" si="1"/>
        <v>347752173.34000003</v>
      </c>
      <c r="H16" s="30">
        <f>H17</f>
        <v>57929000</v>
      </c>
      <c r="I16" s="30">
        <f t="shared" ref="I16:M17" si="13">I17</f>
        <v>52824000</v>
      </c>
      <c r="J16" s="30">
        <f t="shared" si="13"/>
        <v>55477492</v>
      </c>
      <c r="K16" s="30">
        <f t="shared" si="13"/>
        <v>56567177.340000004</v>
      </c>
      <c r="L16" s="30">
        <f t="shared" si="13"/>
        <v>62477252</v>
      </c>
      <c r="M16" s="30">
        <f t="shared" si="13"/>
        <v>62477252</v>
      </c>
    </row>
    <row r="17" spans="1:13" ht="33.75" x14ac:dyDescent="0.2">
      <c r="A17" s="148"/>
      <c r="B17" s="139"/>
      <c r="C17" s="149"/>
      <c r="D17" s="103" t="s">
        <v>41</v>
      </c>
      <c r="E17" s="102">
        <v>741</v>
      </c>
      <c r="F17" s="54" t="s">
        <v>99</v>
      </c>
      <c r="G17" s="30">
        <f t="shared" si="1"/>
        <v>347752173.34000003</v>
      </c>
      <c r="H17" s="30">
        <f>H18</f>
        <v>57929000</v>
      </c>
      <c r="I17" s="30">
        <f t="shared" si="13"/>
        <v>52824000</v>
      </c>
      <c r="J17" s="30">
        <f t="shared" si="13"/>
        <v>55477492</v>
      </c>
      <c r="K17" s="30">
        <f>K18+K19</f>
        <v>56567177.340000004</v>
      </c>
      <c r="L17" s="30">
        <f t="shared" ref="L17:M17" si="14">L18+L19</f>
        <v>62477252</v>
      </c>
      <c r="M17" s="30">
        <f t="shared" si="14"/>
        <v>62477252</v>
      </c>
    </row>
    <row r="18" spans="1:13" ht="56.25" x14ac:dyDescent="0.2">
      <c r="A18" s="98">
        <v>4</v>
      </c>
      <c r="B18" s="100" t="s">
        <v>47</v>
      </c>
      <c r="C18" s="103" t="s">
        <v>62</v>
      </c>
      <c r="D18" s="103" t="s">
        <v>41</v>
      </c>
      <c r="E18" s="102">
        <v>741</v>
      </c>
      <c r="F18" s="54" t="s">
        <v>99</v>
      </c>
      <c r="G18" s="30">
        <f t="shared" si="1"/>
        <v>347752173.34000003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v>56567177.340000004</v>
      </c>
      <c r="L18" s="30">
        <v>62477252</v>
      </c>
      <c r="M18" s="30">
        <v>62477252</v>
      </c>
    </row>
    <row r="19" spans="1:13" ht="45" x14ac:dyDescent="0.2">
      <c r="A19" s="98">
        <v>5</v>
      </c>
      <c r="B19" s="100" t="s">
        <v>54</v>
      </c>
      <c r="C19" s="103" t="s">
        <v>62</v>
      </c>
      <c r="D19" s="103" t="s">
        <v>43</v>
      </c>
      <c r="E19" s="102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48">
        <v>6</v>
      </c>
      <c r="B20" s="139" t="s">
        <v>52</v>
      </c>
      <c r="C20" s="139" t="s">
        <v>61</v>
      </c>
      <c r="D20" s="103" t="s">
        <v>12</v>
      </c>
      <c r="E20" s="102">
        <v>741</v>
      </c>
      <c r="F20" s="54" t="s">
        <v>17</v>
      </c>
      <c r="G20" s="30">
        <f t="shared" si="1"/>
        <v>24747970553.599998</v>
      </c>
      <c r="H20" s="30">
        <f t="shared" ref="H20:M20" si="15">H21+H22</f>
        <v>3594784509.6199999</v>
      </c>
      <c r="I20" s="30">
        <f t="shared" si="15"/>
        <v>3777859702.8999996</v>
      </c>
      <c r="J20" s="30">
        <f t="shared" si="15"/>
        <v>4193063807.1999998</v>
      </c>
      <c r="K20" s="30">
        <f t="shared" si="15"/>
        <v>4423664091.8800001</v>
      </c>
      <c r="L20" s="30">
        <f t="shared" si="15"/>
        <v>4541116071</v>
      </c>
      <c r="M20" s="30">
        <f t="shared" si="15"/>
        <v>4217482371</v>
      </c>
    </row>
    <row r="21" spans="1:13" x14ac:dyDescent="0.2">
      <c r="A21" s="148"/>
      <c r="B21" s="139"/>
      <c r="C21" s="139"/>
      <c r="D21" s="103" t="s">
        <v>13</v>
      </c>
      <c r="E21" s="102">
        <v>741</v>
      </c>
      <c r="F21" s="54" t="s">
        <v>17</v>
      </c>
      <c r="G21" s="30">
        <f t="shared" si="1"/>
        <v>17912352123.059998</v>
      </c>
      <c r="H21" s="30">
        <f>H38</f>
        <v>2585595100</v>
      </c>
      <c r="I21" s="30">
        <f t="shared" ref="I21:J22" si="16">I38</f>
        <v>2699752800</v>
      </c>
      <c r="J21" s="30">
        <f t="shared" si="16"/>
        <v>3001827490</v>
      </c>
      <c r="K21" s="30">
        <f>K35</f>
        <v>3229508033.0599999</v>
      </c>
      <c r="L21" s="30">
        <f t="shared" ref="L21:M21" si="17">L35</f>
        <v>3359651200</v>
      </c>
      <c r="M21" s="30">
        <f t="shared" si="17"/>
        <v>3036017500</v>
      </c>
    </row>
    <row r="22" spans="1:13" ht="33.75" x14ac:dyDescent="0.2">
      <c r="A22" s="148"/>
      <c r="B22" s="139"/>
      <c r="C22" s="139"/>
      <c r="D22" s="103" t="s">
        <v>41</v>
      </c>
      <c r="E22" s="102">
        <v>741</v>
      </c>
      <c r="F22" s="54" t="s">
        <v>17</v>
      </c>
      <c r="G22" s="30">
        <f t="shared" si="1"/>
        <v>6835618430.54</v>
      </c>
      <c r="H22" s="30">
        <f>H39</f>
        <v>1009189409.62</v>
      </c>
      <c r="I22" s="30">
        <f t="shared" si="16"/>
        <v>1078106902.8999999</v>
      </c>
      <c r="J22" s="30">
        <f t="shared" si="16"/>
        <v>1191236317.2</v>
      </c>
      <c r="K22" s="30">
        <f>K36</f>
        <v>1194156058.8199999</v>
      </c>
      <c r="L22" s="30">
        <f t="shared" ref="L22:M22" si="18">L36</f>
        <v>1181464871</v>
      </c>
      <c r="M22" s="30">
        <f t="shared" si="18"/>
        <v>1181464871</v>
      </c>
    </row>
    <row r="23" spans="1:13" ht="39" customHeight="1" x14ac:dyDescent="0.2">
      <c r="A23" s="142">
        <v>7</v>
      </c>
      <c r="B23" s="145" t="s">
        <v>73</v>
      </c>
      <c r="C23" s="131" t="s">
        <v>130</v>
      </c>
      <c r="D23" s="103" t="s">
        <v>12</v>
      </c>
      <c r="E23" s="102" t="s">
        <v>17</v>
      </c>
      <c r="F23" s="54" t="s">
        <v>17</v>
      </c>
      <c r="G23" s="30">
        <f t="shared" si="1"/>
        <v>365962845.56999999</v>
      </c>
      <c r="H23" s="30">
        <f>H24+H25</f>
        <v>42401900</v>
      </c>
      <c r="I23" s="30">
        <f t="shared" ref="I23:M23" si="19">I24+I25</f>
        <v>62724066.529999994</v>
      </c>
      <c r="J23" s="30">
        <f t="shared" si="19"/>
        <v>83285518.75</v>
      </c>
      <c r="K23" s="30">
        <f t="shared" si="19"/>
        <v>60687648.75</v>
      </c>
      <c r="L23" s="30">
        <f t="shared" si="19"/>
        <v>68793779.540000007</v>
      </c>
      <c r="M23" s="30">
        <f t="shared" si="19"/>
        <v>48069932</v>
      </c>
    </row>
    <row r="24" spans="1:13" x14ac:dyDescent="0.2">
      <c r="A24" s="143"/>
      <c r="B24" s="146"/>
      <c r="C24" s="132"/>
      <c r="D24" s="103" t="s">
        <v>13</v>
      </c>
      <c r="E24" s="102" t="s">
        <v>17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J24" si="20">I56</f>
        <v>9883617.4000000004</v>
      </c>
      <c r="J24" s="30">
        <f t="shared" si="20"/>
        <v>0</v>
      </c>
      <c r="K24" s="30">
        <f>K53</f>
        <v>0</v>
      </c>
      <c r="L24" s="30">
        <f t="shared" ref="L24:M24" si="21">L53</f>
        <v>0</v>
      </c>
      <c r="M24" s="30">
        <f t="shared" si="21"/>
        <v>0</v>
      </c>
    </row>
    <row r="25" spans="1:13" ht="45" customHeight="1" x14ac:dyDescent="0.2">
      <c r="A25" s="144"/>
      <c r="B25" s="147"/>
      <c r="C25" s="133"/>
      <c r="D25" s="103" t="s">
        <v>41</v>
      </c>
      <c r="E25" s="102" t="s">
        <v>17</v>
      </c>
      <c r="F25" s="54" t="s">
        <v>17</v>
      </c>
      <c r="G25" s="30">
        <f t="shared" si="1"/>
        <v>356079228.17000002</v>
      </c>
      <c r="H25" s="30">
        <f t="shared" ref="H25:J25" si="22">H54</f>
        <v>42401900</v>
      </c>
      <c r="I25" s="30">
        <f t="shared" si="22"/>
        <v>52840449.129999995</v>
      </c>
      <c r="J25" s="30">
        <f t="shared" si="22"/>
        <v>83285518.75</v>
      </c>
      <c r="K25" s="30">
        <f>K54</f>
        <v>60687648.75</v>
      </c>
      <c r="L25" s="30">
        <f t="shared" ref="L25:M25" si="23">L54</f>
        <v>68793779.540000007</v>
      </c>
      <c r="M25" s="30">
        <f t="shared" si="23"/>
        <v>48069932</v>
      </c>
    </row>
    <row r="26" spans="1:13" ht="56.25" x14ac:dyDescent="0.2">
      <c r="A26" s="98">
        <v>8</v>
      </c>
      <c r="B26" s="19" t="s">
        <v>74</v>
      </c>
      <c r="C26" s="100" t="s">
        <v>65</v>
      </c>
      <c r="D26" s="103" t="s">
        <v>41</v>
      </c>
      <c r="E26" s="102">
        <v>737</v>
      </c>
      <c r="F26" s="54" t="s">
        <v>17</v>
      </c>
      <c r="G26" s="30">
        <f t="shared" si="1"/>
        <v>180182951.73000002</v>
      </c>
      <c r="H26" s="30">
        <f t="shared" ref="H26:M26" si="24">H73</f>
        <v>83250981</v>
      </c>
      <c r="I26" s="30">
        <f t="shared" si="24"/>
        <v>96931970.730000004</v>
      </c>
      <c r="J26" s="30">
        <f t="shared" si="24"/>
        <v>0</v>
      </c>
      <c r="K26" s="30">
        <f t="shared" si="24"/>
        <v>0</v>
      </c>
      <c r="L26" s="30">
        <f t="shared" si="24"/>
        <v>0</v>
      </c>
      <c r="M26" s="30">
        <f t="shared" si="24"/>
        <v>0</v>
      </c>
    </row>
    <row r="27" spans="1:13" ht="45" x14ac:dyDescent="0.2">
      <c r="A27" s="98">
        <v>9</v>
      </c>
      <c r="B27" s="100" t="s">
        <v>75</v>
      </c>
      <c r="C27" s="100" t="s">
        <v>62</v>
      </c>
      <c r="D27" s="103" t="s">
        <v>43</v>
      </c>
      <c r="E27" s="102">
        <v>741</v>
      </c>
      <c r="F27" s="54" t="s">
        <v>17</v>
      </c>
      <c r="G27" s="30">
        <f t="shared" si="1"/>
        <v>0</v>
      </c>
      <c r="H27" s="30">
        <f>H82</f>
        <v>0</v>
      </c>
      <c r="I27" s="30">
        <f t="shared" ref="I27:J27" si="25">I82</f>
        <v>0</v>
      </c>
      <c r="J27" s="30">
        <f t="shared" si="25"/>
        <v>0</v>
      </c>
      <c r="K27" s="30">
        <f>K82</f>
        <v>0</v>
      </c>
      <c r="L27" s="30">
        <f t="shared" ref="L27:M27" si="26">L82</f>
        <v>0</v>
      </c>
      <c r="M27" s="30">
        <f t="shared" si="26"/>
        <v>0</v>
      </c>
    </row>
    <row r="28" spans="1:13" ht="78.75" x14ac:dyDescent="0.2">
      <c r="A28" s="98">
        <v>10</v>
      </c>
      <c r="B28" s="100" t="s">
        <v>76</v>
      </c>
      <c r="C28" s="100" t="s">
        <v>62</v>
      </c>
      <c r="D28" s="103" t="s">
        <v>41</v>
      </c>
      <c r="E28" s="102">
        <v>741</v>
      </c>
      <c r="F28" s="54" t="s">
        <v>17</v>
      </c>
      <c r="G28" s="30">
        <f t="shared" si="1"/>
        <v>5814740</v>
      </c>
      <c r="H28" s="30">
        <f>H89</f>
        <v>1765980</v>
      </c>
      <c r="I28" s="30">
        <f t="shared" ref="I28:M28" si="27">I89</f>
        <v>1934430</v>
      </c>
      <c r="J28" s="30">
        <f t="shared" si="27"/>
        <v>2114330</v>
      </c>
      <c r="K28" s="30">
        <f t="shared" si="27"/>
        <v>0</v>
      </c>
      <c r="L28" s="30">
        <f t="shared" si="27"/>
        <v>0</v>
      </c>
      <c r="M28" s="30">
        <f t="shared" si="27"/>
        <v>0</v>
      </c>
    </row>
    <row r="29" spans="1:13" ht="72.75" customHeight="1" x14ac:dyDescent="0.2">
      <c r="A29" s="98">
        <v>11</v>
      </c>
      <c r="B29" s="100" t="s">
        <v>77</v>
      </c>
      <c r="C29" s="100" t="s">
        <v>60</v>
      </c>
      <c r="D29" s="103" t="s">
        <v>41</v>
      </c>
      <c r="E29" s="102" t="s">
        <v>17</v>
      </c>
      <c r="F29" s="54" t="s">
        <v>17</v>
      </c>
      <c r="G29" s="30">
        <f t="shared" si="1"/>
        <v>75018196.060000002</v>
      </c>
      <c r="H29" s="30">
        <f>H92</f>
        <v>11313500</v>
      </c>
      <c r="I29" s="30">
        <f>I92+I108</f>
        <v>12225545</v>
      </c>
      <c r="J29" s="30">
        <f t="shared" ref="J29" si="28">J92+J108</f>
        <v>12587967.800000001</v>
      </c>
      <c r="K29" s="30">
        <f>K92+K108</f>
        <v>12549583.26</v>
      </c>
      <c r="L29" s="30">
        <f t="shared" ref="L29:M29" si="29">L92+L108</f>
        <v>13170800</v>
      </c>
      <c r="M29" s="30">
        <f t="shared" si="29"/>
        <v>13170800</v>
      </c>
    </row>
    <row r="30" spans="1:13" ht="15.75" customHeight="1" x14ac:dyDescent="0.2">
      <c r="A30" s="142">
        <v>12</v>
      </c>
      <c r="B30" s="131" t="s">
        <v>120</v>
      </c>
      <c r="C30" s="131" t="s">
        <v>118</v>
      </c>
      <c r="D30" s="98" t="s">
        <v>1</v>
      </c>
      <c r="E30" s="102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30">I31+I32+I33</f>
        <v>0</v>
      </c>
      <c r="J30" s="30">
        <f t="shared" si="30"/>
        <v>0</v>
      </c>
      <c r="K30" s="30">
        <f t="shared" si="30"/>
        <v>66490054.019999996</v>
      </c>
      <c r="L30" s="30">
        <f t="shared" si="30"/>
        <v>66490054.019999996</v>
      </c>
      <c r="M30" s="30">
        <f t="shared" si="30"/>
        <v>0</v>
      </c>
    </row>
    <row r="31" spans="1:13" ht="22.5" customHeight="1" x14ac:dyDescent="0.2">
      <c r="A31" s="143"/>
      <c r="B31" s="132"/>
      <c r="C31" s="132"/>
      <c r="D31" s="98" t="s">
        <v>119</v>
      </c>
      <c r="E31" s="102">
        <v>706</v>
      </c>
      <c r="F31" s="54" t="s">
        <v>17</v>
      </c>
      <c r="G31" s="30">
        <f t="shared" si="1"/>
        <v>109043688.59999999</v>
      </c>
      <c r="H31" s="30">
        <f>H125</f>
        <v>0</v>
      </c>
      <c r="I31" s="30">
        <f t="shared" ref="I31:J33" si="31">I125</f>
        <v>0</v>
      </c>
      <c r="J31" s="30">
        <f t="shared" si="31"/>
        <v>0</v>
      </c>
      <c r="K31" s="30">
        <f>K125</f>
        <v>54521844.299999997</v>
      </c>
      <c r="L31" s="30">
        <f t="shared" ref="L31:M31" si="32">L125</f>
        <v>54521844.299999997</v>
      </c>
      <c r="M31" s="30">
        <f t="shared" si="32"/>
        <v>0</v>
      </c>
    </row>
    <row r="32" spans="1:13" ht="15.75" customHeight="1" x14ac:dyDescent="0.2">
      <c r="A32" s="143"/>
      <c r="B32" s="132"/>
      <c r="C32" s="132"/>
      <c r="D32" s="98" t="s">
        <v>13</v>
      </c>
      <c r="E32" s="102">
        <v>706</v>
      </c>
      <c r="F32" s="54" t="s">
        <v>17</v>
      </c>
      <c r="G32" s="30">
        <f t="shared" si="1"/>
        <v>22606618.359999999</v>
      </c>
      <c r="H32" s="30">
        <f>H126</f>
        <v>0</v>
      </c>
      <c r="I32" s="30">
        <f t="shared" si="31"/>
        <v>0</v>
      </c>
      <c r="J32" s="30">
        <f t="shared" si="31"/>
        <v>0</v>
      </c>
      <c r="K32" s="30">
        <f>K126</f>
        <v>11303309.18</v>
      </c>
      <c r="L32" s="30">
        <f t="shared" ref="L32:M32" si="33">L126</f>
        <v>11303309.18</v>
      </c>
      <c r="M32" s="30">
        <f t="shared" si="33"/>
        <v>0</v>
      </c>
    </row>
    <row r="33" spans="1:15" ht="33.75" x14ac:dyDescent="0.2">
      <c r="A33" s="144"/>
      <c r="B33" s="133"/>
      <c r="C33" s="133"/>
      <c r="D33" s="98" t="s">
        <v>41</v>
      </c>
      <c r="E33" s="102">
        <v>706</v>
      </c>
      <c r="F33" s="54" t="s">
        <v>17</v>
      </c>
      <c r="G33" s="30">
        <f t="shared" si="1"/>
        <v>1329801.08</v>
      </c>
      <c r="H33" s="30">
        <f>H127</f>
        <v>0</v>
      </c>
      <c r="I33" s="30">
        <f t="shared" si="31"/>
        <v>0</v>
      </c>
      <c r="J33" s="30">
        <f t="shared" si="31"/>
        <v>0</v>
      </c>
      <c r="K33" s="30">
        <f>K127</f>
        <v>664900.54</v>
      </c>
      <c r="L33" s="30">
        <f t="shared" ref="L33:M33" si="34">L127</f>
        <v>664900.54</v>
      </c>
      <c r="M33" s="30">
        <f t="shared" si="34"/>
        <v>0</v>
      </c>
    </row>
    <row r="34" spans="1:15" ht="12.75" customHeight="1" x14ac:dyDescent="0.2">
      <c r="A34" s="148">
        <v>13</v>
      </c>
      <c r="B34" s="138" t="s">
        <v>14</v>
      </c>
      <c r="C34" s="139" t="s">
        <v>62</v>
      </c>
      <c r="D34" s="103" t="s">
        <v>1</v>
      </c>
      <c r="E34" s="102">
        <v>741</v>
      </c>
      <c r="F34" s="54" t="s">
        <v>101</v>
      </c>
      <c r="G34" s="30">
        <f t="shared" si="1"/>
        <v>24747970553.599998</v>
      </c>
      <c r="H34" s="30">
        <f t="shared" ref="H34:M34" si="35">H35+H36</f>
        <v>3594784509.6199999</v>
      </c>
      <c r="I34" s="30">
        <f t="shared" si="35"/>
        <v>3777859702.8999996</v>
      </c>
      <c r="J34" s="30">
        <f t="shared" si="35"/>
        <v>4193063807.1999998</v>
      </c>
      <c r="K34" s="30">
        <f t="shared" si="35"/>
        <v>4423664091.8800001</v>
      </c>
      <c r="L34" s="30">
        <f t="shared" si="35"/>
        <v>4541116071</v>
      </c>
      <c r="M34" s="30">
        <f t="shared" si="35"/>
        <v>4217482371</v>
      </c>
    </row>
    <row r="35" spans="1:15" x14ac:dyDescent="0.2">
      <c r="A35" s="148"/>
      <c r="B35" s="138"/>
      <c r="C35" s="139"/>
      <c r="D35" s="103" t="s">
        <v>13</v>
      </c>
      <c r="E35" s="102">
        <v>741</v>
      </c>
      <c r="F35" s="54" t="s">
        <v>101</v>
      </c>
      <c r="G35" s="30">
        <f t="shared" si="1"/>
        <v>17912352123.059998</v>
      </c>
      <c r="H35" s="30">
        <f t="shared" ref="H35:M36" si="36">H38</f>
        <v>2585595100</v>
      </c>
      <c r="I35" s="30">
        <f t="shared" si="36"/>
        <v>2699752800</v>
      </c>
      <c r="J35" s="30">
        <f t="shared" si="36"/>
        <v>3001827490</v>
      </c>
      <c r="K35" s="30">
        <f>K38</f>
        <v>3229508033.0599999</v>
      </c>
      <c r="L35" s="30">
        <f t="shared" si="36"/>
        <v>3359651200</v>
      </c>
      <c r="M35" s="30">
        <f t="shared" si="36"/>
        <v>3036017500</v>
      </c>
    </row>
    <row r="36" spans="1:15" ht="33.75" x14ac:dyDescent="0.2">
      <c r="A36" s="148"/>
      <c r="B36" s="138"/>
      <c r="C36" s="139"/>
      <c r="D36" s="103" t="s">
        <v>41</v>
      </c>
      <c r="E36" s="102">
        <v>741</v>
      </c>
      <c r="F36" s="54" t="s">
        <v>101</v>
      </c>
      <c r="G36" s="30">
        <f t="shared" si="1"/>
        <v>6835618430.54</v>
      </c>
      <c r="H36" s="30">
        <f t="shared" si="36"/>
        <v>1009189409.62</v>
      </c>
      <c r="I36" s="30">
        <f t="shared" si="36"/>
        <v>1078106902.8999999</v>
      </c>
      <c r="J36" s="30">
        <f t="shared" si="36"/>
        <v>1191236317.2</v>
      </c>
      <c r="K36" s="30">
        <f>K39</f>
        <v>1194156058.8199999</v>
      </c>
      <c r="L36" s="30">
        <f t="shared" ref="L36:M36" si="37">L39</f>
        <v>1181464871</v>
      </c>
      <c r="M36" s="30">
        <f t="shared" si="37"/>
        <v>1181464871</v>
      </c>
    </row>
    <row r="37" spans="1:15" ht="12.75" customHeight="1" x14ac:dyDescent="0.2">
      <c r="A37" s="148">
        <v>14</v>
      </c>
      <c r="B37" s="139" t="s">
        <v>79</v>
      </c>
      <c r="C37" s="139" t="s">
        <v>61</v>
      </c>
      <c r="D37" s="103" t="s">
        <v>1</v>
      </c>
      <c r="E37" s="102">
        <v>741</v>
      </c>
      <c r="F37" s="54" t="s">
        <v>17</v>
      </c>
      <c r="G37" s="30">
        <f t="shared" si="1"/>
        <v>24747970553.599998</v>
      </c>
      <c r="H37" s="30">
        <f t="shared" ref="H37:M37" si="38">H38+H39</f>
        <v>3594784509.6199999</v>
      </c>
      <c r="I37" s="30">
        <f t="shared" si="38"/>
        <v>3777859702.8999996</v>
      </c>
      <c r="J37" s="30">
        <f t="shared" si="38"/>
        <v>4193063807.1999998</v>
      </c>
      <c r="K37" s="30">
        <f t="shared" si="38"/>
        <v>4423664091.8800001</v>
      </c>
      <c r="L37" s="30">
        <f t="shared" si="38"/>
        <v>4541116071</v>
      </c>
      <c r="M37" s="30">
        <f t="shared" si="38"/>
        <v>4217482371</v>
      </c>
    </row>
    <row r="38" spans="1:15" x14ac:dyDescent="0.2">
      <c r="A38" s="148"/>
      <c r="B38" s="139"/>
      <c r="C38" s="139"/>
      <c r="D38" s="103" t="s">
        <v>13</v>
      </c>
      <c r="E38" s="102">
        <v>741</v>
      </c>
      <c r="F38" s="54" t="s">
        <v>17</v>
      </c>
      <c r="G38" s="30">
        <f t="shared" si="1"/>
        <v>17912352123.059998</v>
      </c>
      <c r="H38" s="30">
        <f t="shared" ref="H38:J39" si="39">H41</f>
        <v>2585595100</v>
      </c>
      <c r="I38" s="30">
        <f t="shared" si="39"/>
        <v>2699752800</v>
      </c>
      <c r="J38" s="30">
        <f t="shared" si="39"/>
        <v>3001827490</v>
      </c>
      <c r="K38" s="30">
        <f>K41</f>
        <v>3229508033.0599999</v>
      </c>
      <c r="L38" s="30">
        <f t="shared" ref="L38:M38" si="40">L41</f>
        <v>3359651200</v>
      </c>
      <c r="M38" s="30">
        <f t="shared" si="40"/>
        <v>3036017500</v>
      </c>
    </row>
    <row r="39" spans="1:15" ht="33.75" x14ac:dyDescent="0.2">
      <c r="A39" s="148"/>
      <c r="B39" s="139"/>
      <c r="C39" s="139"/>
      <c r="D39" s="103" t="s">
        <v>41</v>
      </c>
      <c r="E39" s="102">
        <v>741</v>
      </c>
      <c r="F39" s="54" t="s">
        <v>17</v>
      </c>
      <c r="G39" s="30">
        <f t="shared" si="1"/>
        <v>6835618430.54</v>
      </c>
      <c r="H39" s="30">
        <f t="shared" si="39"/>
        <v>1009189409.62</v>
      </c>
      <c r="I39" s="30">
        <f t="shared" si="39"/>
        <v>1078106902.8999999</v>
      </c>
      <c r="J39" s="30">
        <f t="shared" si="39"/>
        <v>1191236317.2</v>
      </c>
      <c r="K39" s="30">
        <f>K42</f>
        <v>1194156058.8199999</v>
      </c>
      <c r="L39" s="30">
        <f t="shared" ref="L39:M39" si="41">L42</f>
        <v>1181464871</v>
      </c>
      <c r="M39" s="30">
        <f t="shared" si="41"/>
        <v>1181464871</v>
      </c>
    </row>
    <row r="40" spans="1:15" ht="12.75" customHeight="1" x14ac:dyDescent="0.2">
      <c r="A40" s="148">
        <v>15</v>
      </c>
      <c r="B40" s="139" t="s">
        <v>80</v>
      </c>
      <c r="C40" s="139" t="s">
        <v>62</v>
      </c>
      <c r="D40" s="103" t="s">
        <v>1</v>
      </c>
      <c r="E40" s="102">
        <v>741</v>
      </c>
      <c r="F40" s="54" t="s">
        <v>17</v>
      </c>
      <c r="G40" s="30">
        <f t="shared" si="1"/>
        <v>24747970553.599998</v>
      </c>
      <c r="H40" s="30">
        <f t="shared" ref="H40:M40" si="42">H41+H42</f>
        <v>3594784509.6199999</v>
      </c>
      <c r="I40" s="30">
        <f t="shared" si="42"/>
        <v>3777859702.8999996</v>
      </c>
      <c r="J40" s="30">
        <f t="shared" si="42"/>
        <v>4193063807.1999998</v>
      </c>
      <c r="K40" s="30">
        <f t="shared" si="42"/>
        <v>4423664091.8800001</v>
      </c>
      <c r="L40" s="30">
        <f t="shared" si="42"/>
        <v>4541116071</v>
      </c>
      <c r="M40" s="30">
        <f t="shared" si="42"/>
        <v>4217482371</v>
      </c>
    </row>
    <row r="41" spans="1:15" x14ac:dyDescent="0.2">
      <c r="A41" s="148"/>
      <c r="B41" s="139"/>
      <c r="C41" s="139"/>
      <c r="D41" s="103" t="s">
        <v>13</v>
      </c>
      <c r="E41" s="102">
        <v>741</v>
      </c>
      <c r="F41" s="54" t="s">
        <v>17</v>
      </c>
      <c r="G41" s="30">
        <f t="shared" si="1"/>
        <v>17912352123.059998</v>
      </c>
      <c r="H41" s="30">
        <f>H44+H51</f>
        <v>2585595100</v>
      </c>
      <c r="I41" s="30">
        <f>I44+I49+I51</f>
        <v>2699752800</v>
      </c>
      <c r="J41" s="30">
        <f t="shared" ref="J41" si="43">J44+J49+J51</f>
        <v>3001827490</v>
      </c>
      <c r="K41" s="30">
        <f>K44+K49+K51</f>
        <v>3229508033.0599999</v>
      </c>
      <c r="L41" s="30">
        <f t="shared" ref="L41:M41" si="44">L44+L49+L51</f>
        <v>3359651200</v>
      </c>
      <c r="M41" s="30">
        <f t="shared" si="44"/>
        <v>3036017500</v>
      </c>
    </row>
    <row r="42" spans="1:15" ht="54.75" customHeight="1" x14ac:dyDescent="0.2">
      <c r="A42" s="148"/>
      <c r="B42" s="139"/>
      <c r="C42" s="139"/>
      <c r="D42" s="103" t="s">
        <v>41</v>
      </c>
      <c r="E42" s="102">
        <v>741</v>
      </c>
      <c r="F42" s="54" t="s">
        <v>17</v>
      </c>
      <c r="G42" s="30">
        <f t="shared" si="1"/>
        <v>6835618430.54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45">J45+J46+J47+J48+J50</f>
        <v>1191236317.2</v>
      </c>
      <c r="K42" s="30">
        <f t="shared" si="45"/>
        <v>1194156058.8199999</v>
      </c>
      <c r="L42" s="30">
        <f t="shared" si="45"/>
        <v>1181464871</v>
      </c>
      <c r="M42" s="30">
        <f t="shared" si="45"/>
        <v>1181464871</v>
      </c>
    </row>
    <row r="43" spans="1:15" ht="12.75" customHeight="1" x14ac:dyDescent="0.2">
      <c r="A43" s="148">
        <v>16</v>
      </c>
      <c r="B43" s="139" t="s">
        <v>55</v>
      </c>
      <c r="C43" s="139" t="s">
        <v>62</v>
      </c>
      <c r="D43" s="103" t="s">
        <v>1</v>
      </c>
      <c r="E43" s="102">
        <v>741</v>
      </c>
      <c r="F43" s="54" t="s">
        <v>17</v>
      </c>
      <c r="G43" s="30">
        <f t="shared" si="1"/>
        <v>24533151301.899998</v>
      </c>
      <c r="H43" s="30">
        <f t="shared" ref="H43:M43" si="46">H44+H45</f>
        <v>3543863168.8199997</v>
      </c>
      <c r="I43" s="30">
        <f t="shared" si="46"/>
        <v>3738279131.3000002</v>
      </c>
      <c r="J43" s="30">
        <f t="shared" si="46"/>
        <v>4136012163</v>
      </c>
      <c r="K43" s="30">
        <f t="shared" si="46"/>
        <v>4394074034.7799997</v>
      </c>
      <c r="L43" s="30">
        <f t="shared" si="46"/>
        <v>4520558402</v>
      </c>
      <c r="M43" s="30">
        <f t="shared" si="46"/>
        <v>4200364402</v>
      </c>
    </row>
    <row r="44" spans="1:15" x14ac:dyDescent="0.2">
      <c r="A44" s="148"/>
      <c r="B44" s="139"/>
      <c r="C44" s="139"/>
      <c r="D44" s="103" t="s">
        <v>13</v>
      </c>
      <c r="E44" s="102">
        <v>741</v>
      </c>
      <c r="F44" s="54" t="s">
        <v>102</v>
      </c>
      <c r="G44" s="30">
        <f t="shared" si="1"/>
        <v>17878653013.790001</v>
      </c>
      <c r="H44" s="30">
        <f>2532124600+24888100+28582400</f>
        <v>2585595100</v>
      </c>
      <c r="I44" s="30">
        <f>409386300+1088436400+1093393500+31067100-3065300+8955100+33279500+9201900+2592400+1799600+16880400</f>
        <v>2691926900</v>
      </c>
      <c r="J44" s="30">
        <f>2714606200+55222300+16544100+15287300+44398600+69202790+75093200</f>
        <v>2990354490</v>
      </c>
      <c r="K44" s="30">
        <v>3218547523.79</v>
      </c>
      <c r="L44" s="30">
        <v>3356211500</v>
      </c>
      <c r="M44" s="30">
        <v>3036017500</v>
      </c>
    </row>
    <row r="45" spans="1:15" ht="33.75" x14ac:dyDescent="0.2">
      <c r="A45" s="148"/>
      <c r="B45" s="139"/>
      <c r="C45" s="139"/>
      <c r="D45" s="103" t="s">
        <v>41</v>
      </c>
      <c r="E45" s="102">
        <v>741</v>
      </c>
      <c r="F45" s="54" t="s">
        <v>103</v>
      </c>
      <c r="G45" s="30">
        <f t="shared" si="1"/>
        <v>6654498288.1099997</v>
      </c>
      <c r="H45" s="30">
        <f>1100851820-43422600-2132000-25542830-71486321.18</f>
        <v>958268068.81999993</v>
      </c>
      <c r="I45" s="30">
        <f>1069929338-18577106.7-17000000+12000000</f>
        <v>1046352231.3</v>
      </c>
      <c r="J45" s="30">
        <f>1278823157.02-58603394.34-112979206.68+15890306+17004300+16587100-11716267+651678</f>
        <v>1145657673</v>
      </c>
      <c r="K45" s="31">
        <v>1175526510.99</v>
      </c>
      <c r="L45" s="31">
        <f>1493591850.04-361205488.04+7000000+24960540</f>
        <v>1164346902</v>
      </c>
      <c r="M45" s="31">
        <f>1493591850.04-361205488.04+7000000+24960540</f>
        <v>1164346902</v>
      </c>
    </row>
    <row r="46" spans="1:15" ht="67.5" x14ac:dyDescent="0.2">
      <c r="A46" s="98">
        <v>17</v>
      </c>
      <c r="B46" s="21" t="s">
        <v>87</v>
      </c>
      <c r="C46" s="100" t="s">
        <v>62</v>
      </c>
      <c r="D46" s="103" t="s">
        <v>41</v>
      </c>
      <c r="E46" s="102">
        <v>741</v>
      </c>
      <c r="F46" s="54" t="s">
        <v>104</v>
      </c>
      <c r="G46" s="30">
        <f t="shared" si="1"/>
        <v>175608715.87</v>
      </c>
      <c r="H46" s="30">
        <f>43422600+3090000-3500000+8050000-2622575.66</f>
        <v>48440024.340000004</v>
      </c>
      <c r="I46" s="30">
        <f>14942760+6811911.6+10000000</f>
        <v>31754671.600000001</v>
      </c>
      <c r="J46" s="30">
        <f>28180610-14363000+6966267+582832.2+3000000+19411935+300000+1500000</f>
        <v>45578644.200000003</v>
      </c>
      <c r="K46" s="30">
        <v>17971495.73</v>
      </c>
      <c r="L46" s="30">
        <f>111183890-95251950</f>
        <v>15931940</v>
      </c>
      <c r="M46" s="30">
        <f>111183890-95251950</f>
        <v>15931940</v>
      </c>
      <c r="N46" s="70"/>
    </row>
    <row r="47" spans="1:15" ht="45" x14ac:dyDescent="0.2">
      <c r="A47" s="98">
        <v>18</v>
      </c>
      <c r="B47" s="21" t="s">
        <v>59</v>
      </c>
      <c r="C47" s="100" t="s">
        <v>61</v>
      </c>
      <c r="D47" s="103" t="s">
        <v>41</v>
      </c>
      <c r="E47" s="102">
        <v>741</v>
      </c>
      <c r="F47" s="54" t="s">
        <v>125</v>
      </c>
      <c r="G47" s="30">
        <f t="shared" si="1"/>
        <v>3057384.56</v>
      </c>
      <c r="H47" s="30">
        <f>2132000+60000+220000-12667.54</f>
        <v>2399332.46</v>
      </c>
      <c r="I47" s="30">
        <v>0</v>
      </c>
      <c r="J47" s="30">
        <v>0</v>
      </c>
      <c r="K47" s="31">
        <v>658052.1</v>
      </c>
      <c r="L47" s="31">
        <v>0</v>
      </c>
      <c r="M47" s="31">
        <v>0</v>
      </c>
      <c r="O47" s="70"/>
    </row>
    <row r="48" spans="1:15" ht="45" x14ac:dyDescent="0.2">
      <c r="A48" s="98">
        <v>19</v>
      </c>
      <c r="B48" s="22" t="s">
        <v>50</v>
      </c>
      <c r="C48" s="100" t="s">
        <v>62</v>
      </c>
      <c r="D48" s="103" t="s">
        <v>41</v>
      </c>
      <c r="E48" s="102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4" s="88" customFormat="1" ht="78.75" hidden="1" x14ac:dyDescent="0.2">
      <c r="A49" s="91">
        <v>19</v>
      </c>
      <c r="B49" s="92" t="s">
        <v>134</v>
      </c>
      <c r="C49" s="89" t="s">
        <v>61</v>
      </c>
      <c r="D49" s="84" t="s">
        <v>92</v>
      </c>
      <c r="E49" s="85">
        <v>741</v>
      </c>
      <c r="F49" s="86" t="s">
        <v>17</v>
      </c>
      <c r="G49" s="87">
        <f t="shared" si="1"/>
        <v>0</v>
      </c>
      <c r="H49" s="87">
        <v>0</v>
      </c>
      <c r="I49" s="87">
        <f>6550000-6550000</f>
        <v>0</v>
      </c>
      <c r="J49" s="87">
        <f>6550000-6550000</f>
        <v>0</v>
      </c>
      <c r="K49" s="87">
        <f>132980108.04-132980108.04</f>
        <v>0</v>
      </c>
      <c r="L49" s="87">
        <f t="shared" ref="L49:M49" si="47">6550000-6550000</f>
        <v>0</v>
      </c>
      <c r="M49" s="87">
        <f t="shared" si="47"/>
        <v>0</v>
      </c>
    </row>
    <row r="50" spans="1:14" ht="49.5" customHeight="1" x14ac:dyDescent="0.2">
      <c r="A50" s="98">
        <v>20</v>
      </c>
      <c r="B50" s="22" t="s">
        <v>67</v>
      </c>
      <c r="C50" s="100" t="s">
        <v>61</v>
      </c>
      <c r="D50" s="103" t="s">
        <v>41</v>
      </c>
      <c r="E50" s="102">
        <v>741</v>
      </c>
      <c r="F50" s="54" t="s">
        <v>105</v>
      </c>
      <c r="G50" s="30">
        <f t="shared" si="1"/>
        <v>2372058</v>
      </c>
      <c r="H50" s="30">
        <v>0</v>
      </c>
      <c r="I50" s="30">
        <f>1186029-1186029</f>
        <v>0</v>
      </c>
      <c r="J50" s="30">
        <f>1970670-784641-1186029</f>
        <v>0</v>
      </c>
      <c r="K50" s="30">
        <f>1762877-576848-1186029</f>
        <v>0</v>
      </c>
      <c r="L50" s="30">
        <f>1762877-576848</f>
        <v>1186029</v>
      </c>
      <c r="M50" s="30">
        <f>1762877-576848</f>
        <v>1186029</v>
      </c>
    </row>
    <row r="51" spans="1:14" ht="95.25" customHeight="1" x14ac:dyDescent="0.2">
      <c r="A51" s="104">
        <v>21</v>
      </c>
      <c r="B51" s="106" t="s">
        <v>89</v>
      </c>
      <c r="C51" s="100" t="s">
        <v>61</v>
      </c>
      <c r="D51" s="103" t="s">
        <v>13</v>
      </c>
      <c r="E51" s="102">
        <v>741</v>
      </c>
      <c r="F51" s="54" t="s">
        <v>106</v>
      </c>
      <c r="G51" s="30">
        <f t="shared" si="1"/>
        <v>33699109.269999996</v>
      </c>
      <c r="H51" s="30">
        <v>0</v>
      </c>
      <c r="I51" s="30">
        <v>7825900</v>
      </c>
      <c r="J51" s="30">
        <f>4455300+1292000+5725700</f>
        <v>11473000</v>
      </c>
      <c r="K51" s="30">
        <v>10960509.27</v>
      </c>
      <c r="L51" s="30">
        <v>3439700</v>
      </c>
      <c r="M51" s="30">
        <v>0</v>
      </c>
    </row>
    <row r="52" spans="1:14" ht="12.75" customHeight="1" x14ac:dyDescent="0.2">
      <c r="A52" s="142">
        <v>22</v>
      </c>
      <c r="B52" s="140" t="s">
        <v>15</v>
      </c>
      <c r="C52" s="131" t="s">
        <v>130</v>
      </c>
      <c r="D52" s="103" t="s">
        <v>1</v>
      </c>
      <c r="E52" s="102" t="s">
        <v>17</v>
      </c>
      <c r="F52" s="54" t="s">
        <v>107</v>
      </c>
      <c r="G52" s="30">
        <f t="shared" si="1"/>
        <v>365962845.56999999</v>
      </c>
      <c r="H52" s="30">
        <f>H53+H54</f>
        <v>42401900</v>
      </c>
      <c r="I52" s="30">
        <f>I53+I54</f>
        <v>62724066.529999994</v>
      </c>
      <c r="J52" s="30">
        <f t="shared" ref="J52:M52" si="48">J53+J54</f>
        <v>83285518.75</v>
      </c>
      <c r="K52" s="30">
        <f t="shared" si="48"/>
        <v>60687648.75</v>
      </c>
      <c r="L52" s="30">
        <f t="shared" si="48"/>
        <v>68793779.540000007</v>
      </c>
      <c r="M52" s="30">
        <f t="shared" si="48"/>
        <v>48069932</v>
      </c>
    </row>
    <row r="53" spans="1:14" ht="12.75" customHeight="1" x14ac:dyDescent="0.2">
      <c r="A53" s="143"/>
      <c r="B53" s="141"/>
      <c r="C53" s="132"/>
      <c r="D53" s="103" t="s">
        <v>13</v>
      </c>
      <c r="E53" s="102" t="s">
        <v>17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49">I56</f>
        <v>9883617.4000000004</v>
      </c>
      <c r="J53" s="30">
        <f t="shared" si="49"/>
        <v>0</v>
      </c>
      <c r="K53" s="30">
        <f>K56</f>
        <v>0</v>
      </c>
      <c r="L53" s="30">
        <f t="shared" ref="L53:M53" si="50">L56</f>
        <v>0</v>
      </c>
      <c r="M53" s="30">
        <f t="shared" si="50"/>
        <v>0</v>
      </c>
    </row>
    <row r="54" spans="1:14" ht="71.25" customHeight="1" x14ac:dyDescent="0.2">
      <c r="A54" s="143"/>
      <c r="B54" s="141"/>
      <c r="C54" s="133"/>
      <c r="D54" s="103" t="s">
        <v>41</v>
      </c>
      <c r="E54" s="102" t="s">
        <v>17</v>
      </c>
      <c r="F54" s="54" t="s">
        <v>107</v>
      </c>
      <c r="G54" s="30">
        <f t="shared" si="1"/>
        <v>356079228.17000002</v>
      </c>
      <c r="H54" s="30">
        <f>H57</f>
        <v>42401900</v>
      </c>
      <c r="I54" s="30">
        <f t="shared" si="49"/>
        <v>52840449.129999995</v>
      </c>
      <c r="J54" s="30">
        <f t="shared" si="49"/>
        <v>83285518.75</v>
      </c>
      <c r="K54" s="30">
        <f>K57</f>
        <v>60687648.75</v>
      </c>
      <c r="L54" s="30">
        <f t="shared" si="49"/>
        <v>68793779.540000007</v>
      </c>
      <c r="M54" s="30">
        <f t="shared" si="49"/>
        <v>48069932</v>
      </c>
      <c r="N54" s="70">
        <f>L54-L62</f>
        <v>48069932.000000007</v>
      </c>
    </row>
    <row r="55" spans="1:14" ht="30.75" customHeight="1" x14ac:dyDescent="0.2">
      <c r="A55" s="142">
        <v>23</v>
      </c>
      <c r="B55" s="145" t="s">
        <v>49</v>
      </c>
      <c r="C55" s="131" t="s">
        <v>130</v>
      </c>
      <c r="D55" s="103" t="s">
        <v>1</v>
      </c>
      <c r="E55" s="102" t="s">
        <v>17</v>
      </c>
      <c r="F55" s="54" t="s">
        <v>17</v>
      </c>
      <c r="G55" s="30">
        <f t="shared" si="1"/>
        <v>365962845.56999999</v>
      </c>
      <c r="H55" s="30">
        <f>H56+H57</f>
        <v>42401900</v>
      </c>
      <c r="I55" s="30">
        <f t="shared" ref="I55:M55" si="51">I56+I57</f>
        <v>62724066.529999994</v>
      </c>
      <c r="J55" s="30">
        <f t="shared" si="51"/>
        <v>83285518.75</v>
      </c>
      <c r="K55" s="30">
        <f t="shared" si="51"/>
        <v>60687648.75</v>
      </c>
      <c r="L55" s="30">
        <f t="shared" si="51"/>
        <v>68793779.540000007</v>
      </c>
      <c r="M55" s="30">
        <f t="shared" si="51"/>
        <v>48069932</v>
      </c>
    </row>
    <row r="56" spans="1:14" ht="27.75" customHeight="1" x14ac:dyDescent="0.2">
      <c r="A56" s="143"/>
      <c r="B56" s="146"/>
      <c r="C56" s="132"/>
      <c r="D56" s="103" t="s">
        <v>13</v>
      </c>
      <c r="E56" s="102" t="s">
        <v>17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52">I59</f>
        <v>9883617.4000000004</v>
      </c>
      <c r="J56" s="30">
        <f t="shared" si="52"/>
        <v>0</v>
      </c>
      <c r="K56" s="30">
        <f>K59</f>
        <v>0</v>
      </c>
      <c r="L56" s="30">
        <f t="shared" si="52"/>
        <v>0</v>
      </c>
      <c r="M56" s="30">
        <f t="shared" si="52"/>
        <v>0</v>
      </c>
    </row>
    <row r="57" spans="1:14" ht="33.75" x14ac:dyDescent="0.2">
      <c r="A57" s="144"/>
      <c r="B57" s="147"/>
      <c r="C57" s="133"/>
      <c r="D57" s="103" t="s">
        <v>41</v>
      </c>
      <c r="E57" s="102" t="s">
        <v>17</v>
      </c>
      <c r="F57" s="54" t="s">
        <v>17</v>
      </c>
      <c r="G57" s="30">
        <f t="shared" si="1"/>
        <v>356079228.17000002</v>
      </c>
      <c r="H57" s="30">
        <f>H60</f>
        <v>42401900</v>
      </c>
      <c r="I57" s="30">
        <f t="shared" si="52"/>
        <v>52840449.129999995</v>
      </c>
      <c r="J57" s="30">
        <f t="shared" si="52"/>
        <v>83285518.75</v>
      </c>
      <c r="K57" s="30">
        <f>K60</f>
        <v>60687648.75</v>
      </c>
      <c r="L57" s="30">
        <f t="shared" ref="L57:M57" si="53">L60</f>
        <v>68793779.540000007</v>
      </c>
      <c r="M57" s="30">
        <f t="shared" si="53"/>
        <v>48069932</v>
      </c>
    </row>
    <row r="58" spans="1:14" ht="21.75" customHeight="1" x14ac:dyDescent="0.2">
      <c r="A58" s="142">
        <v>24</v>
      </c>
      <c r="B58" s="145" t="s">
        <v>69</v>
      </c>
      <c r="C58" s="131" t="s">
        <v>130</v>
      </c>
      <c r="D58" s="103" t="s">
        <v>1</v>
      </c>
      <c r="E58" s="102" t="s">
        <v>17</v>
      </c>
      <c r="F58" s="54" t="s">
        <v>17</v>
      </c>
      <c r="G58" s="30">
        <f t="shared" si="1"/>
        <v>365962845.56999999</v>
      </c>
      <c r="H58" s="30">
        <f>H59+H60</f>
        <v>42401900</v>
      </c>
      <c r="I58" s="30">
        <f t="shared" ref="I58:M58" si="54">I59+I60</f>
        <v>62724066.529999994</v>
      </c>
      <c r="J58" s="30">
        <f t="shared" si="54"/>
        <v>83285518.75</v>
      </c>
      <c r="K58" s="30">
        <f t="shared" si="54"/>
        <v>60687648.75</v>
      </c>
      <c r="L58" s="30">
        <f t="shared" si="54"/>
        <v>68793779.540000007</v>
      </c>
      <c r="M58" s="30">
        <f t="shared" si="54"/>
        <v>48069932</v>
      </c>
    </row>
    <row r="59" spans="1:14" ht="18.75" customHeight="1" x14ac:dyDescent="0.2">
      <c r="A59" s="143"/>
      <c r="B59" s="146"/>
      <c r="C59" s="132"/>
      <c r="D59" s="103" t="s">
        <v>13</v>
      </c>
      <c r="E59" s="102" t="s">
        <v>17</v>
      </c>
      <c r="F59" s="54" t="s">
        <v>17</v>
      </c>
      <c r="G59" s="30">
        <f t="shared" si="1"/>
        <v>9883617.4000000004</v>
      </c>
      <c r="H59" s="30">
        <f>H67</f>
        <v>0</v>
      </c>
      <c r="I59" s="30">
        <f>I67+I70</f>
        <v>9883617.4000000004</v>
      </c>
      <c r="J59" s="30">
        <f t="shared" ref="J59" si="55">J67+J70</f>
        <v>0</v>
      </c>
      <c r="K59" s="30">
        <f>K67+K70</f>
        <v>0</v>
      </c>
      <c r="L59" s="30">
        <f t="shared" ref="L59:M59" si="56">L67+L70</f>
        <v>0</v>
      </c>
      <c r="M59" s="30">
        <f t="shared" si="56"/>
        <v>0</v>
      </c>
    </row>
    <row r="60" spans="1:14" ht="45.6" customHeight="1" x14ac:dyDescent="0.2">
      <c r="A60" s="144"/>
      <c r="B60" s="147"/>
      <c r="C60" s="133"/>
      <c r="D60" s="103" t="s">
        <v>41</v>
      </c>
      <c r="E60" s="102" t="s">
        <v>17</v>
      </c>
      <c r="F60" s="54" t="s">
        <v>17</v>
      </c>
      <c r="G60" s="30">
        <f t="shared" si="1"/>
        <v>356079228.17000002</v>
      </c>
      <c r="H60" s="30">
        <f>H62+H63+H64+H65+H68+H72</f>
        <v>42401900</v>
      </c>
      <c r="I60" s="30">
        <f t="shared" ref="I60:J60" si="57">I62+I63+I64+I65+I68+I72</f>
        <v>52840449.129999995</v>
      </c>
      <c r="J60" s="30">
        <f t="shared" si="57"/>
        <v>83285518.75</v>
      </c>
      <c r="K60" s="30">
        <f>K62+K63+K64+K65+K68+K71+K72</f>
        <v>60687648.75</v>
      </c>
      <c r="L60" s="30">
        <f t="shared" ref="L60:M60" si="58">L62+L63+L64+L65+L68+L71+L72</f>
        <v>68793779.540000007</v>
      </c>
      <c r="M60" s="30">
        <f t="shared" si="58"/>
        <v>48069932</v>
      </c>
    </row>
    <row r="61" spans="1:14" ht="20.25" customHeight="1" x14ac:dyDescent="0.2">
      <c r="A61" s="105"/>
      <c r="B61" s="121" t="s">
        <v>18</v>
      </c>
      <c r="C61" s="121" t="s">
        <v>131</v>
      </c>
      <c r="D61" s="103" t="s">
        <v>1</v>
      </c>
      <c r="E61" s="102" t="s">
        <v>17</v>
      </c>
      <c r="F61" s="54" t="s">
        <v>17</v>
      </c>
      <c r="G61" s="30">
        <f>G62+G63</f>
        <v>190141564.28999999</v>
      </c>
      <c r="H61" s="30">
        <f t="shared" ref="H61:M61" si="59">H62+H63</f>
        <v>21839500</v>
      </c>
      <c r="I61" s="30">
        <f t="shared" si="59"/>
        <v>36839500</v>
      </c>
      <c r="J61" s="30">
        <f t="shared" si="59"/>
        <v>46589500</v>
      </c>
      <c r="K61" s="30">
        <f t="shared" si="59"/>
        <v>30470216.75</v>
      </c>
      <c r="L61" s="30">
        <f t="shared" si="59"/>
        <v>37563347.540000007</v>
      </c>
      <c r="M61" s="30">
        <f t="shared" si="59"/>
        <v>16839500</v>
      </c>
    </row>
    <row r="62" spans="1:14" ht="38.25" customHeight="1" x14ac:dyDescent="0.2">
      <c r="A62" s="125">
        <v>25</v>
      </c>
      <c r="B62" s="127"/>
      <c r="C62" s="127"/>
      <c r="D62" s="121" t="s">
        <v>41</v>
      </c>
      <c r="E62" s="102">
        <v>737</v>
      </c>
      <c r="F62" s="123" t="s">
        <v>108</v>
      </c>
      <c r="G62" s="30">
        <f t="shared" si="1"/>
        <v>28099491.719999999</v>
      </c>
      <c r="H62" s="30">
        <v>0</v>
      </c>
      <c r="I62" s="30">
        <v>0</v>
      </c>
      <c r="J62" s="30">
        <v>0</v>
      </c>
      <c r="K62" s="30">
        <v>7375644.1799999997</v>
      </c>
      <c r="L62" s="30">
        <v>20723847.539999999</v>
      </c>
      <c r="M62" s="30">
        <v>0</v>
      </c>
    </row>
    <row r="63" spans="1:14" ht="38.25" customHeight="1" x14ac:dyDescent="0.2">
      <c r="A63" s="126"/>
      <c r="B63" s="122"/>
      <c r="C63" s="122"/>
      <c r="D63" s="122"/>
      <c r="E63" s="102">
        <v>741</v>
      </c>
      <c r="F63" s="124"/>
      <c r="G63" s="30">
        <f t="shared" si="1"/>
        <v>162042072.56999999</v>
      </c>
      <c r="H63" s="30">
        <v>21839500</v>
      </c>
      <c r="I63" s="30">
        <f>16839500+13000000+7000000</f>
        <v>36839500</v>
      </c>
      <c r="J63" s="30">
        <f>16839500+20000000+3000000+4750000+2000000</f>
        <v>46589500</v>
      </c>
      <c r="K63" s="31">
        <f>61018951.86-44179451.86+6255072.57</f>
        <v>23094572.57</v>
      </c>
      <c r="L63" s="31">
        <f>73006625.43-56167125.43</f>
        <v>16839500.000000007</v>
      </c>
      <c r="M63" s="31">
        <f>96836596.9-79997096.9</f>
        <v>16839500</v>
      </c>
    </row>
    <row r="64" spans="1:14" ht="67.5" x14ac:dyDescent="0.2">
      <c r="A64" s="109">
        <v>26</v>
      </c>
      <c r="B64" s="100" t="s">
        <v>19</v>
      </c>
      <c r="C64" s="100" t="s">
        <v>62</v>
      </c>
      <c r="D64" s="103" t="s">
        <v>41</v>
      </c>
      <c r="E64" s="102">
        <v>741</v>
      </c>
      <c r="F64" s="54" t="s">
        <v>17</v>
      </c>
      <c r="G64" s="30">
        <f t="shared" si="1"/>
        <v>15200000</v>
      </c>
      <c r="H64" s="30">
        <v>15200000</v>
      </c>
      <c r="I64" s="30">
        <v>0</v>
      </c>
      <c r="J64" s="30">
        <v>0</v>
      </c>
      <c r="K64" s="31">
        <v>0</v>
      </c>
      <c r="L64" s="31">
        <v>0</v>
      </c>
      <c r="M64" s="31">
        <v>0</v>
      </c>
    </row>
    <row r="65" spans="1:14" ht="56.25" x14ac:dyDescent="0.2">
      <c r="A65" s="109">
        <v>27</v>
      </c>
      <c r="B65" s="100" t="s">
        <v>56</v>
      </c>
      <c r="C65" s="100" t="s">
        <v>62</v>
      </c>
      <c r="D65" s="103" t="s">
        <v>41</v>
      </c>
      <c r="E65" s="102">
        <v>741</v>
      </c>
      <c r="F65" s="54" t="s">
        <v>17</v>
      </c>
      <c r="G65" s="30">
        <f t="shared" si="1"/>
        <v>5362400</v>
      </c>
      <c r="H65" s="30">
        <v>5362400</v>
      </c>
      <c r="I65" s="30">
        <v>0</v>
      </c>
      <c r="J65" s="30">
        <v>0</v>
      </c>
      <c r="K65" s="31">
        <v>0</v>
      </c>
      <c r="L65" s="31">
        <v>0</v>
      </c>
      <c r="M65" s="31">
        <v>0</v>
      </c>
    </row>
    <row r="66" spans="1:14" ht="12.75" customHeight="1" x14ac:dyDescent="0.2">
      <c r="A66" s="125">
        <v>28</v>
      </c>
      <c r="B66" s="131" t="s">
        <v>68</v>
      </c>
      <c r="C66" s="131" t="s">
        <v>62</v>
      </c>
      <c r="D66" s="103" t="s">
        <v>1</v>
      </c>
      <c r="E66" s="102">
        <v>741</v>
      </c>
      <c r="F66" s="54" t="s">
        <v>17</v>
      </c>
      <c r="G66" s="30">
        <f t="shared" si="1"/>
        <v>83730677.129999995</v>
      </c>
      <c r="H66" s="30">
        <f>H67+H68</f>
        <v>0</v>
      </c>
      <c r="I66" s="30">
        <f t="shared" ref="I66:M66" si="60">I67+I68</f>
        <v>16000949.129999999</v>
      </c>
      <c r="J66" s="30">
        <f t="shared" si="60"/>
        <v>20682432</v>
      </c>
      <c r="K66" s="30">
        <f t="shared" si="60"/>
        <v>15682432</v>
      </c>
      <c r="L66" s="30">
        <f t="shared" si="60"/>
        <v>15682432</v>
      </c>
      <c r="M66" s="30">
        <f t="shared" si="60"/>
        <v>15682432</v>
      </c>
    </row>
    <row r="67" spans="1:14" x14ac:dyDescent="0.2">
      <c r="A67" s="130"/>
      <c r="B67" s="132"/>
      <c r="C67" s="132"/>
      <c r="D67" s="103" t="s">
        <v>13</v>
      </c>
      <c r="E67" s="102">
        <v>741</v>
      </c>
      <c r="F67" s="54" t="s">
        <v>17</v>
      </c>
      <c r="G67" s="30">
        <f t="shared" si="1"/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</row>
    <row r="68" spans="1:14" ht="54.75" customHeight="1" x14ac:dyDescent="0.2">
      <c r="A68" s="126"/>
      <c r="B68" s="133"/>
      <c r="C68" s="133"/>
      <c r="D68" s="103" t="s">
        <v>41</v>
      </c>
      <c r="E68" s="102">
        <v>741</v>
      </c>
      <c r="F68" s="54" t="s">
        <v>109</v>
      </c>
      <c r="G68" s="30">
        <f t="shared" si="1"/>
        <v>83730677.129999995</v>
      </c>
      <c r="H68" s="30">
        <v>0</v>
      </c>
      <c r="I68" s="30">
        <f>15682432+3085930-2767412.87</f>
        <v>16000949.129999999</v>
      </c>
      <c r="J68" s="30">
        <f>15682432+5000000</f>
        <v>20682432</v>
      </c>
      <c r="K68" s="30">
        <f>28385237.79-12702805.79</f>
        <v>15682432</v>
      </c>
      <c r="L68" s="30">
        <f>30009272.02-14326840.02</f>
        <v>15682432</v>
      </c>
      <c r="M68" s="30">
        <f>32600822.85-16918390.85</f>
        <v>15682432</v>
      </c>
    </row>
    <row r="69" spans="1:14" x14ac:dyDescent="0.2">
      <c r="A69" s="125">
        <v>29</v>
      </c>
      <c r="B69" s="131" t="s">
        <v>81</v>
      </c>
      <c r="C69" s="131" t="s">
        <v>62</v>
      </c>
      <c r="D69" s="103" t="s">
        <v>1</v>
      </c>
      <c r="E69" s="102">
        <v>741</v>
      </c>
      <c r="F69" s="54" t="s">
        <v>17</v>
      </c>
      <c r="G69" s="30">
        <f t="shared" si="1"/>
        <v>9883617.4000000004</v>
      </c>
      <c r="H69" s="30">
        <f>H70+H71</f>
        <v>0</v>
      </c>
      <c r="I69" s="30">
        <f t="shared" ref="I69:M69" si="61">I70+I71</f>
        <v>9883617.4000000004</v>
      </c>
      <c r="J69" s="30">
        <f t="shared" si="61"/>
        <v>0</v>
      </c>
      <c r="K69" s="30">
        <f t="shared" si="61"/>
        <v>0</v>
      </c>
      <c r="L69" s="30">
        <f t="shared" si="61"/>
        <v>0</v>
      </c>
      <c r="M69" s="30">
        <f t="shared" si="61"/>
        <v>0</v>
      </c>
    </row>
    <row r="70" spans="1:14" ht="96" customHeight="1" x14ac:dyDescent="0.2">
      <c r="A70" s="130"/>
      <c r="B70" s="132"/>
      <c r="C70" s="132"/>
      <c r="D70" s="103" t="s">
        <v>13</v>
      </c>
      <c r="E70" s="102">
        <v>741</v>
      </c>
      <c r="F70" s="54" t="s">
        <v>17</v>
      </c>
      <c r="G70" s="30">
        <f t="shared" si="1"/>
        <v>9883617.4000000004</v>
      </c>
      <c r="H70" s="30">
        <v>0</v>
      </c>
      <c r="I70" s="30">
        <f>2767412.2+7116205.2</f>
        <v>9883617.4000000004</v>
      </c>
      <c r="J70" s="30">
        <v>0</v>
      </c>
      <c r="K70" s="30">
        <v>0</v>
      </c>
      <c r="L70" s="30">
        <v>0</v>
      </c>
      <c r="M70" s="30">
        <v>0</v>
      </c>
    </row>
    <row r="71" spans="1:14" ht="33.75" hidden="1" x14ac:dyDescent="0.2">
      <c r="A71" s="126"/>
      <c r="B71" s="133"/>
      <c r="C71" s="133"/>
      <c r="D71" s="103" t="s">
        <v>41</v>
      </c>
      <c r="E71" s="102" t="s">
        <v>17</v>
      </c>
      <c r="F71" s="54" t="s">
        <v>17</v>
      </c>
      <c r="G71" s="30">
        <f t="shared" si="1"/>
        <v>0</v>
      </c>
      <c r="H71" s="30">
        <v>0</v>
      </c>
      <c r="I71" s="30"/>
      <c r="J71" s="30"/>
      <c r="K71" s="30"/>
      <c r="L71" s="30"/>
      <c r="M71" s="30"/>
    </row>
    <row r="72" spans="1:14" ht="45" x14ac:dyDescent="0.2">
      <c r="A72" s="109">
        <v>30</v>
      </c>
      <c r="B72" s="100" t="s">
        <v>93</v>
      </c>
      <c r="C72" s="100" t="s">
        <v>62</v>
      </c>
      <c r="D72" s="103" t="s">
        <v>41</v>
      </c>
      <c r="E72" s="102">
        <v>741</v>
      </c>
      <c r="F72" s="54" t="s">
        <v>110</v>
      </c>
      <c r="G72" s="30">
        <f t="shared" si="1"/>
        <v>61644586.75</v>
      </c>
      <c r="H72" s="30">
        <v>0</v>
      </c>
      <c r="I72" s="30">
        <v>0</v>
      </c>
      <c r="J72" s="30">
        <f>15548000-200000+665586.75</f>
        <v>16013586.75</v>
      </c>
      <c r="K72" s="30">
        <f>15548000-1013000</f>
        <v>14535000</v>
      </c>
      <c r="L72" s="30">
        <f>15548000</f>
        <v>15548000</v>
      </c>
      <c r="M72" s="30">
        <f>15548000</f>
        <v>15548000</v>
      </c>
      <c r="N72" s="70"/>
    </row>
    <row r="73" spans="1:14" s="34" customFormat="1" ht="56.25" x14ac:dyDescent="0.2">
      <c r="A73" s="109">
        <v>31</v>
      </c>
      <c r="B73" s="36" t="s">
        <v>16</v>
      </c>
      <c r="C73" s="20" t="s">
        <v>65</v>
      </c>
      <c r="D73" s="37" t="s">
        <v>41</v>
      </c>
      <c r="E73" s="102">
        <v>737</v>
      </c>
      <c r="F73" s="55" t="s">
        <v>17</v>
      </c>
      <c r="G73" s="30">
        <f t="shared" si="1"/>
        <v>180182951.73000002</v>
      </c>
      <c r="H73" s="41">
        <f>H74</f>
        <v>83250981</v>
      </c>
      <c r="I73" s="30">
        <f t="shared" ref="H73:M74" si="62">I74</f>
        <v>96931970.730000004</v>
      </c>
      <c r="J73" s="41">
        <f t="shared" si="62"/>
        <v>0</v>
      </c>
      <c r="K73" s="41">
        <f t="shared" si="62"/>
        <v>0</v>
      </c>
      <c r="L73" s="41">
        <f t="shared" si="62"/>
        <v>0</v>
      </c>
      <c r="M73" s="41">
        <f t="shared" si="62"/>
        <v>0</v>
      </c>
    </row>
    <row r="74" spans="1:14" s="35" customFormat="1" ht="56.25" x14ac:dyDescent="0.2">
      <c r="A74" s="109">
        <v>32</v>
      </c>
      <c r="B74" s="40" t="s">
        <v>82</v>
      </c>
      <c r="C74" s="20" t="s">
        <v>65</v>
      </c>
      <c r="D74" s="37" t="s">
        <v>41</v>
      </c>
      <c r="E74" s="38">
        <v>737</v>
      </c>
      <c r="F74" s="55" t="s">
        <v>17</v>
      </c>
      <c r="G74" s="30">
        <f t="shared" si="1"/>
        <v>180182951.73000002</v>
      </c>
      <c r="H74" s="41">
        <f t="shared" si="62"/>
        <v>83250981</v>
      </c>
      <c r="I74" s="41">
        <f t="shared" si="62"/>
        <v>96931970.730000004</v>
      </c>
      <c r="J74" s="41">
        <f t="shared" si="62"/>
        <v>0</v>
      </c>
      <c r="K74" s="41">
        <f t="shared" si="62"/>
        <v>0</v>
      </c>
      <c r="L74" s="41">
        <f t="shared" si="62"/>
        <v>0</v>
      </c>
      <c r="M74" s="41">
        <f t="shared" si="62"/>
        <v>0</v>
      </c>
    </row>
    <row r="75" spans="1:14" s="35" customFormat="1" ht="67.5" x14ac:dyDescent="0.2">
      <c r="A75" s="109">
        <v>33</v>
      </c>
      <c r="B75" s="40" t="s">
        <v>83</v>
      </c>
      <c r="C75" s="20" t="s">
        <v>65</v>
      </c>
      <c r="D75" s="37" t="s">
        <v>41</v>
      </c>
      <c r="E75" s="38">
        <v>737</v>
      </c>
      <c r="F75" s="55" t="s">
        <v>17</v>
      </c>
      <c r="G75" s="30">
        <f t="shared" ref="G75:G138" si="63">H75+I75+J75+K75+L75+M75</f>
        <v>180182951.73000002</v>
      </c>
      <c r="H75" s="41">
        <f t="shared" ref="H75:M75" si="64">SUM(H76:H80)</f>
        <v>83250981</v>
      </c>
      <c r="I75" s="41">
        <f t="shared" si="64"/>
        <v>96931970.730000004</v>
      </c>
      <c r="J75" s="41">
        <f t="shared" si="64"/>
        <v>0</v>
      </c>
      <c r="K75" s="41">
        <f t="shared" si="64"/>
        <v>0</v>
      </c>
      <c r="L75" s="41">
        <f t="shared" si="64"/>
        <v>0</v>
      </c>
      <c r="M75" s="41">
        <f t="shared" si="64"/>
        <v>0</v>
      </c>
    </row>
    <row r="76" spans="1:14" s="35" customFormat="1" ht="56.25" x14ac:dyDescent="0.2">
      <c r="A76" s="109">
        <v>34</v>
      </c>
      <c r="B76" s="40" t="s">
        <v>84</v>
      </c>
      <c r="C76" s="20" t="s">
        <v>65</v>
      </c>
      <c r="D76" s="37" t="s">
        <v>41</v>
      </c>
      <c r="E76" s="38">
        <v>737</v>
      </c>
      <c r="F76" s="55" t="s">
        <v>17</v>
      </c>
      <c r="G76" s="30">
        <f t="shared" si="63"/>
        <v>70404569.390000001</v>
      </c>
      <c r="H76" s="41">
        <v>5000000</v>
      </c>
      <c r="I76" s="41">
        <v>65404569.390000001</v>
      </c>
      <c r="J76" s="41">
        <v>0</v>
      </c>
      <c r="K76" s="41">
        <v>0</v>
      </c>
      <c r="L76" s="41">
        <v>0</v>
      </c>
      <c r="M76" s="41">
        <v>0</v>
      </c>
    </row>
    <row r="77" spans="1:14" s="88" customFormat="1" ht="56.25" hidden="1" x14ac:dyDescent="0.2">
      <c r="A77" s="32"/>
      <c r="B77" s="83" t="s">
        <v>127</v>
      </c>
      <c r="C77" s="84" t="s">
        <v>65</v>
      </c>
      <c r="D77" s="84" t="s">
        <v>41</v>
      </c>
      <c r="E77" s="85" t="s">
        <v>17</v>
      </c>
      <c r="F77" s="86" t="s">
        <v>17</v>
      </c>
      <c r="G77" s="87">
        <f t="shared" si="63"/>
        <v>0</v>
      </c>
      <c r="H77" s="87">
        <v>0</v>
      </c>
      <c r="I77" s="87">
        <v>0</v>
      </c>
      <c r="J77" s="87">
        <v>0</v>
      </c>
      <c r="K77" s="87">
        <f>1000000-1000000</f>
        <v>0</v>
      </c>
      <c r="L77" s="87"/>
      <c r="M77" s="87"/>
    </row>
    <row r="78" spans="1:14" s="35" customFormat="1" ht="56.25" x14ac:dyDescent="0.2">
      <c r="A78" s="109">
        <v>35</v>
      </c>
      <c r="B78" s="40" t="s">
        <v>86</v>
      </c>
      <c r="C78" s="20" t="s">
        <v>65</v>
      </c>
      <c r="D78" s="37" t="s">
        <v>41</v>
      </c>
      <c r="E78" s="38">
        <v>737</v>
      </c>
      <c r="F78" s="55" t="s">
        <v>17</v>
      </c>
      <c r="G78" s="30">
        <f t="shared" si="63"/>
        <v>7769217.5</v>
      </c>
      <c r="H78" s="41">
        <v>5000000</v>
      </c>
      <c r="I78" s="41">
        <f>4000000-1230782.5</f>
        <v>2769217.5</v>
      </c>
      <c r="J78" s="41">
        <v>0</v>
      </c>
      <c r="K78" s="41">
        <v>0</v>
      </c>
      <c r="L78" s="41">
        <v>0</v>
      </c>
      <c r="M78" s="41">
        <v>0</v>
      </c>
    </row>
    <row r="79" spans="1:14" s="88" customFormat="1" ht="67.5" hidden="1" customHeight="1" x14ac:dyDescent="0.2">
      <c r="A79" s="32">
        <v>33</v>
      </c>
      <c r="B79" s="89" t="s">
        <v>128</v>
      </c>
      <c r="C79" s="89" t="s">
        <v>65</v>
      </c>
      <c r="D79" s="84" t="s">
        <v>41</v>
      </c>
      <c r="E79" s="85" t="s">
        <v>17</v>
      </c>
      <c r="F79" s="86" t="s">
        <v>17</v>
      </c>
      <c r="G79" s="87">
        <f t="shared" si="63"/>
        <v>0</v>
      </c>
      <c r="H79" s="87">
        <v>0</v>
      </c>
      <c r="I79" s="87">
        <f>10800000-4900000-5900000</f>
        <v>0</v>
      </c>
      <c r="J79" s="87"/>
      <c r="K79" s="87"/>
      <c r="L79" s="87"/>
      <c r="M79" s="87"/>
    </row>
    <row r="80" spans="1:14" s="35" customFormat="1" ht="138" customHeight="1" x14ac:dyDescent="0.2">
      <c r="A80" s="109">
        <v>36</v>
      </c>
      <c r="B80" s="49" t="s">
        <v>90</v>
      </c>
      <c r="C80" s="20" t="s">
        <v>65</v>
      </c>
      <c r="D80" s="37" t="s">
        <v>41</v>
      </c>
      <c r="E80" s="38">
        <v>737</v>
      </c>
      <c r="F80" s="55" t="s">
        <v>17</v>
      </c>
      <c r="G80" s="30">
        <f t="shared" si="63"/>
        <v>102009164.84</v>
      </c>
      <c r="H80" s="41">
        <v>73250981</v>
      </c>
      <c r="I80" s="41">
        <f>34250981+4900000+1230782.5-6130782.5-5492797.16</f>
        <v>28758183.84</v>
      </c>
      <c r="J80" s="41">
        <v>0</v>
      </c>
      <c r="K80" s="41">
        <v>0</v>
      </c>
      <c r="L80" s="41">
        <v>0</v>
      </c>
      <c r="M80" s="41">
        <v>0</v>
      </c>
    </row>
    <row r="81" spans="1:13" ht="45" x14ac:dyDescent="0.2">
      <c r="A81" s="98">
        <v>37</v>
      </c>
      <c r="B81" s="99" t="s">
        <v>8</v>
      </c>
      <c r="C81" s="100" t="s">
        <v>62</v>
      </c>
      <c r="D81" s="103" t="s">
        <v>41</v>
      </c>
      <c r="E81" s="102">
        <v>741</v>
      </c>
      <c r="F81" s="54" t="s">
        <v>17</v>
      </c>
      <c r="G81" s="30">
        <f t="shared" si="63"/>
        <v>5814740</v>
      </c>
      <c r="H81" s="30">
        <f t="shared" ref="H81:J81" si="65">H82+H89</f>
        <v>1765980</v>
      </c>
      <c r="I81" s="30">
        <f t="shared" si="65"/>
        <v>1934430</v>
      </c>
      <c r="J81" s="30">
        <f t="shared" si="65"/>
        <v>2114330</v>
      </c>
      <c r="K81" s="30">
        <f>K82+K89</f>
        <v>0</v>
      </c>
      <c r="L81" s="30">
        <f t="shared" ref="L81:M81" si="66">L82+L89</f>
        <v>0</v>
      </c>
      <c r="M81" s="30">
        <f t="shared" si="66"/>
        <v>0</v>
      </c>
    </row>
    <row r="82" spans="1:13" ht="45" x14ac:dyDescent="0.2">
      <c r="A82" s="98">
        <v>38</v>
      </c>
      <c r="B82" s="100" t="s">
        <v>20</v>
      </c>
      <c r="C82" s="100" t="s">
        <v>62</v>
      </c>
      <c r="D82" s="103" t="s">
        <v>43</v>
      </c>
      <c r="E82" s="102">
        <v>741</v>
      </c>
      <c r="F82" s="54" t="s">
        <v>17</v>
      </c>
      <c r="G82" s="30">
        <f t="shared" si="63"/>
        <v>0</v>
      </c>
      <c r="H82" s="30">
        <f>H83+H85+H87</f>
        <v>0</v>
      </c>
      <c r="I82" s="30">
        <f t="shared" ref="I82:M82" si="67">I83+I85+I87</f>
        <v>0</v>
      </c>
      <c r="J82" s="30">
        <f t="shared" si="67"/>
        <v>0</v>
      </c>
      <c r="K82" s="30">
        <f t="shared" si="67"/>
        <v>0</v>
      </c>
      <c r="L82" s="30">
        <f t="shared" si="67"/>
        <v>0</v>
      </c>
      <c r="M82" s="30">
        <f t="shared" si="67"/>
        <v>0</v>
      </c>
    </row>
    <row r="83" spans="1:13" ht="61.5" customHeight="1" x14ac:dyDescent="0.2">
      <c r="A83" s="109">
        <v>39</v>
      </c>
      <c r="B83" s="19" t="s">
        <v>21</v>
      </c>
      <c r="C83" s="100" t="s">
        <v>62</v>
      </c>
      <c r="D83" s="103" t="s">
        <v>43</v>
      </c>
      <c r="E83" s="102">
        <v>741</v>
      </c>
      <c r="F83" s="54" t="s">
        <v>17</v>
      </c>
      <c r="G83" s="30">
        <f t="shared" si="63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f>K84</f>
        <v>0</v>
      </c>
      <c r="L83" s="31">
        <f t="shared" ref="L83:M83" si="68">L84</f>
        <v>0</v>
      </c>
      <c r="M83" s="31">
        <f t="shared" si="68"/>
        <v>0</v>
      </c>
    </row>
    <row r="84" spans="1:13" ht="52.5" customHeight="1" x14ac:dyDescent="0.2">
      <c r="A84" s="98">
        <v>40</v>
      </c>
      <c r="B84" s="19" t="s">
        <v>22</v>
      </c>
      <c r="C84" s="100" t="s">
        <v>62</v>
      </c>
      <c r="D84" s="103" t="s">
        <v>43</v>
      </c>
      <c r="E84" s="102">
        <v>741</v>
      </c>
      <c r="F84" s="54" t="s">
        <v>17</v>
      </c>
      <c r="G84" s="30">
        <f t="shared" si="63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2.25" customHeight="1" x14ac:dyDescent="0.2">
      <c r="A85" s="98">
        <v>41</v>
      </c>
      <c r="B85" s="100" t="s">
        <v>23</v>
      </c>
      <c r="C85" s="100" t="s">
        <v>62</v>
      </c>
      <c r="D85" s="103" t="s">
        <v>43</v>
      </c>
      <c r="E85" s="102">
        <v>741</v>
      </c>
      <c r="F85" s="54" t="s">
        <v>17</v>
      </c>
      <c r="G85" s="30">
        <f t="shared" si="63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f>K86</f>
        <v>0</v>
      </c>
      <c r="L85" s="31">
        <f t="shared" ref="L85:M85" si="69">L86</f>
        <v>0</v>
      </c>
      <c r="M85" s="31">
        <f t="shared" si="69"/>
        <v>0</v>
      </c>
    </row>
    <row r="86" spans="1:13" ht="67.5" x14ac:dyDescent="0.2">
      <c r="A86" s="98">
        <v>42</v>
      </c>
      <c r="B86" s="100" t="s">
        <v>24</v>
      </c>
      <c r="C86" s="100" t="s">
        <v>62</v>
      </c>
      <c r="D86" s="103" t="s">
        <v>43</v>
      </c>
      <c r="E86" s="102">
        <v>741</v>
      </c>
      <c r="F86" s="54" t="s">
        <v>17</v>
      </c>
      <c r="G86" s="30">
        <f t="shared" si="63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45" x14ac:dyDescent="0.2">
      <c r="A87" s="98">
        <v>43</v>
      </c>
      <c r="B87" s="100" t="s">
        <v>25</v>
      </c>
      <c r="C87" s="100" t="s">
        <v>62</v>
      </c>
      <c r="D87" s="103" t="s">
        <v>43</v>
      </c>
      <c r="E87" s="102">
        <v>741</v>
      </c>
      <c r="F87" s="54" t="s">
        <v>17</v>
      </c>
      <c r="G87" s="30">
        <f t="shared" si="63"/>
        <v>0</v>
      </c>
      <c r="H87" s="30">
        <f>H88</f>
        <v>0</v>
      </c>
      <c r="I87" s="30">
        <f>I88</f>
        <v>0</v>
      </c>
      <c r="J87" s="30">
        <f>J88</f>
        <v>0</v>
      </c>
      <c r="K87" s="31">
        <f>K88</f>
        <v>0</v>
      </c>
      <c r="L87" s="31">
        <f t="shared" ref="L87:M87" si="70">L88</f>
        <v>0</v>
      </c>
      <c r="M87" s="31">
        <f t="shared" si="70"/>
        <v>0</v>
      </c>
    </row>
    <row r="88" spans="1:13" ht="72" customHeight="1" x14ac:dyDescent="0.2">
      <c r="A88" s="98">
        <v>44</v>
      </c>
      <c r="B88" s="100" t="s">
        <v>26</v>
      </c>
      <c r="C88" s="100" t="s">
        <v>62</v>
      </c>
      <c r="D88" s="103" t="s">
        <v>43</v>
      </c>
      <c r="E88" s="102">
        <v>741</v>
      </c>
      <c r="F88" s="54" t="s">
        <v>17</v>
      </c>
      <c r="G88" s="30">
        <f t="shared" si="63"/>
        <v>0</v>
      </c>
      <c r="H88" s="30">
        <v>0</v>
      </c>
      <c r="I88" s="30">
        <v>0</v>
      </c>
      <c r="J88" s="30">
        <v>0</v>
      </c>
      <c r="K88" s="31">
        <v>0</v>
      </c>
      <c r="L88" s="31">
        <v>0</v>
      </c>
      <c r="M88" s="31">
        <v>0</v>
      </c>
    </row>
    <row r="89" spans="1:13" ht="72.75" customHeight="1" x14ac:dyDescent="0.2">
      <c r="A89" s="98">
        <v>45</v>
      </c>
      <c r="B89" s="100" t="s">
        <v>64</v>
      </c>
      <c r="C89" s="100" t="s">
        <v>62</v>
      </c>
      <c r="D89" s="103" t="s">
        <v>41</v>
      </c>
      <c r="E89" s="102">
        <v>741</v>
      </c>
      <c r="F89" s="54" t="s">
        <v>17</v>
      </c>
      <c r="G89" s="30">
        <f t="shared" si="63"/>
        <v>5814740</v>
      </c>
      <c r="H89" s="30">
        <f t="shared" ref="H89:M90" si="71">H90</f>
        <v>1765980</v>
      </c>
      <c r="I89" s="30">
        <f t="shared" si="71"/>
        <v>1934430</v>
      </c>
      <c r="J89" s="30">
        <f t="shared" si="71"/>
        <v>2114330</v>
      </c>
      <c r="K89" s="30">
        <f t="shared" si="71"/>
        <v>0</v>
      </c>
      <c r="L89" s="30">
        <f t="shared" si="71"/>
        <v>0</v>
      </c>
      <c r="M89" s="30">
        <f t="shared" si="71"/>
        <v>0</v>
      </c>
    </row>
    <row r="90" spans="1:13" ht="56.25" x14ac:dyDescent="0.2">
      <c r="A90" s="98">
        <v>46</v>
      </c>
      <c r="B90" s="100" t="s">
        <v>57</v>
      </c>
      <c r="C90" s="100" t="s">
        <v>62</v>
      </c>
      <c r="D90" s="103" t="s">
        <v>41</v>
      </c>
      <c r="E90" s="102">
        <v>741</v>
      </c>
      <c r="F90" s="54" t="s">
        <v>17</v>
      </c>
      <c r="G90" s="30">
        <f t="shared" si="63"/>
        <v>5814740</v>
      </c>
      <c r="H90" s="30">
        <f t="shared" si="71"/>
        <v>1765980</v>
      </c>
      <c r="I90" s="30">
        <f t="shared" si="71"/>
        <v>1934430</v>
      </c>
      <c r="J90" s="30">
        <f t="shared" si="71"/>
        <v>2114330</v>
      </c>
      <c r="K90" s="30">
        <f t="shared" si="71"/>
        <v>0</v>
      </c>
      <c r="L90" s="30">
        <f t="shared" si="71"/>
        <v>0</v>
      </c>
      <c r="M90" s="30">
        <f t="shared" si="71"/>
        <v>0</v>
      </c>
    </row>
    <row r="91" spans="1:13" ht="45" x14ac:dyDescent="0.2">
      <c r="A91" s="98">
        <v>47</v>
      </c>
      <c r="B91" s="100" t="s">
        <v>78</v>
      </c>
      <c r="C91" s="100" t="s">
        <v>62</v>
      </c>
      <c r="D91" s="103" t="s">
        <v>41</v>
      </c>
      <c r="E91" s="102">
        <v>741</v>
      </c>
      <c r="F91" s="54" t="s">
        <v>111</v>
      </c>
      <c r="G91" s="30">
        <f t="shared" si="63"/>
        <v>5814740</v>
      </c>
      <c r="H91" s="30">
        <v>1765980</v>
      </c>
      <c r="I91" s="30">
        <v>1934430</v>
      </c>
      <c r="J91" s="30">
        <v>2114330</v>
      </c>
      <c r="K91" s="31">
        <v>0</v>
      </c>
      <c r="L91" s="31">
        <v>0</v>
      </c>
      <c r="M91" s="31">
        <f>2000000-2000000</f>
        <v>0</v>
      </c>
    </row>
    <row r="92" spans="1:13" ht="78.75" x14ac:dyDescent="0.2">
      <c r="A92" s="109">
        <v>48</v>
      </c>
      <c r="B92" s="99" t="s">
        <v>45</v>
      </c>
      <c r="C92" s="100" t="s">
        <v>60</v>
      </c>
      <c r="D92" s="103" t="s">
        <v>41</v>
      </c>
      <c r="E92" s="54" t="s">
        <v>17</v>
      </c>
      <c r="F92" s="54" t="s">
        <v>17</v>
      </c>
      <c r="G92" s="30">
        <f t="shared" si="63"/>
        <v>11313500</v>
      </c>
      <c r="H92" s="30">
        <f t="shared" ref="H92:J92" si="72">H94+H96+H98+H100+H102</f>
        <v>11313500</v>
      </c>
      <c r="I92" s="30">
        <f t="shared" si="72"/>
        <v>0</v>
      </c>
      <c r="J92" s="30">
        <f t="shared" si="72"/>
        <v>0</v>
      </c>
      <c r="K92" s="30">
        <f>K93</f>
        <v>0</v>
      </c>
      <c r="L92" s="30">
        <f t="shared" ref="L92:M92" si="73">L93</f>
        <v>0</v>
      </c>
      <c r="M92" s="30">
        <f t="shared" si="73"/>
        <v>0</v>
      </c>
    </row>
    <row r="93" spans="1:13" ht="78.75" x14ac:dyDescent="0.2">
      <c r="A93" s="109">
        <v>49</v>
      </c>
      <c r="B93" s="100" t="s">
        <v>27</v>
      </c>
      <c r="C93" s="100" t="s">
        <v>63</v>
      </c>
      <c r="D93" s="103" t="s">
        <v>41</v>
      </c>
      <c r="E93" s="54" t="s">
        <v>17</v>
      </c>
      <c r="F93" s="54" t="s">
        <v>17</v>
      </c>
      <c r="G93" s="30">
        <f t="shared" si="63"/>
        <v>11162472</v>
      </c>
      <c r="H93" s="30">
        <f t="shared" ref="H93:J94" si="74">H94</f>
        <v>11162472</v>
      </c>
      <c r="I93" s="30">
        <f t="shared" si="74"/>
        <v>0</v>
      </c>
      <c r="J93" s="30">
        <f t="shared" si="74"/>
        <v>0</v>
      </c>
      <c r="K93" s="30">
        <f>K94+K96+K98+K100+K102</f>
        <v>0</v>
      </c>
      <c r="L93" s="30">
        <f t="shared" ref="L93:M93" si="75">L94+L96+L98+L100+L102</f>
        <v>0</v>
      </c>
      <c r="M93" s="30">
        <f t="shared" si="75"/>
        <v>0</v>
      </c>
    </row>
    <row r="94" spans="1:13" ht="45" x14ac:dyDescent="0.2">
      <c r="A94" s="109">
        <v>50</v>
      </c>
      <c r="B94" s="100" t="s">
        <v>28</v>
      </c>
      <c r="C94" s="100" t="s">
        <v>61</v>
      </c>
      <c r="D94" s="103" t="s">
        <v>41</v>
      </c>
      <c r="E94" s="102">
        <v>741</v>
      </c>
      <c r="F94" s="54" t="s">
        <v>17</v>
      </c>
      <c r="G94" s="30">
        <f t="shared" si="63"/>
        <v>11162472</v>
      </c>
      <c r="H94" s="30">
        <f t="shared" si="74"/>
        <v>11162472</v>
      </c>
      <c r="I94" s="30">
        <f t="shared" si="74"/>
        <v>0</v>
      </c>
      <c r="J94" s="30">
        <f t="shared" si="74"/>
        <v>0</v>
      </c>
      <c r="K94" s="30">
        <f>K95</f>
        <v>0</v>
      </c>
      <c r="L94" s="30">
        <f t="shared" ref="L94:M94" si="76">L95</f>
        <v>0</v>
      </c>
      <c r="M94" s="30">
        <f t="shared" si="76"/>
        <v>0</v>
      </c>
    </row>
    <row r="95" spans="1:13" ht="50.25" customHeight="1" x14ac:dyDescent="0.2">
      <c r="A95" s="109">
        <v>51</v>
      </c>
      <c r="B95" s="100" t="s">
        <v>29</v>
      </c>
      <c r="C95" s="100" t="s">
        <v>62</v>
      </c>
      <c r="D95" s="103" t="s">
        <v>41</v>
      </c>
      <c r="E95" s="102">
        <v>741</v>
      </c>
      <c r="F95" s="54" t="s">
        <v>17</v>
      </c>
      <c r="G95" s="30">
        <f t="shared" si="63"/>
        <v>11162472</v>
      </c>
      <c r="H95" s="30">
        <v>11162472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45" x14ac:dyDescent="0.2">
      <c r="A96" s="109">
        <v>52</v>
      </c>
      <c r="B96" s="100" t="s">
        <v>30</v>
      </c>
      <c r="C96" s="100" t="s">
        <v>62</v>
      </c>
      <c r="D96" s="103" t="s">
        <v>43</v>
      </c>
      <c r="E96" s="102">
        <v>741</v>
      </c>
      <c r="F96" s="54" t="s">
        <v>17</v>
      </c>
      <c r="G96" s="30">
        <f t="shared" si="63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f>K97</f>
        <v>0</v>
      </c>
      <c r="L96" s="31">
        <f t="shared" ref="L96:M96" si="77">L97</f>
        <v>0</v>
      </c>
      <c r="M96" s="31">
        <f t="shared" si="77"/>
        <v>0</v>
      </c>
    </row>
    <row r="97" spans="1:13" ht="45" x14ac:dyDescent="0.2">
      <c r="A97" s="109">
        <v>53</v>
      </c>
      <c r="B97" s="100" t="s">
        <v>31</v>
      </c>
      <c r="C97" s="100" t="s">
        <v>62</v>
      </c>
      <c r="D97" s="103" t="s">
        <v>43</v>
      </c>
      <c r="E97" s="102">
        <v>741</v>
      </c>
      <c r="F97" s="54" t="s">
        <v>17</v>
      </c>
      <c r="G97" s="30">
        <f t="shared" si="63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109">
        <v>54</v>
      </c>
      <c r="B98" s="100" t="s">
        <v>32</v>
      </c>
      <c r="C98" s="100" t="s">
        <v>62</v>
      </c>
      <c r="D98" s="103" t="s">
        <v>43</v>
      </c>
      <c r="E98" s="102">
        <v>741</v>
      </c>
      <c r="F98" s="54" t="s">
        <v>17</v>
      </c>
      <c r="G98" s="30">
        <f t="shared" si="63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f>K99</f>
        <v>0</v>
      </c>
      <c r="L98" s="31">
        <f t="shared" ref="L98:M98" si="78">L99</f>
        <v>0</v>
      </c>
      <c r="M98" s="31">
        <f t="shared" si="78"/>
        <v>0</v>
      </c>
    </row>
    <row r="99" spans="1:13" ht="56.25" x14ac:dyDescent="0.2">
      <c r="A99" s="109">
        <v>55</v>
      </c>
      <c r="B99" s="100" t="s">
        <v>33</v>
      </c>
      <c r="C99" s="100" t="s">
        <v>62</v>
      </c>
      <c r="D99" s="103" t="s">
        <v>43</v>
      </c>
      <c r="E99" s="102">
        <v>741</v>
      </c>
      <c r="F99" s="54" t="s">
        <v>17</v>
      </c>
      <c r="G99" s="30">
        <f t="shared" si="63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45" x14ac:dyDescent="0.2">
      <c r="A100" s="109">
        <v>56</v>
      </c>
      <c r="B100" s="100" t="s">
        <v>34</v>
      </c>
      <c r="C100" s="90" t="s">
        <v>62</v>
      </c>
      <c r="D100" s="103" t="s">
        <v>43</v>
      </c>
      <c r="E100" s="102">
        <v>741</v>
      </c>
      <c r="F100" s="54" t="s">
        <v>17</v>
      </c>
      <c r="G100" s="30">
        <f t="shared" si="63"/>
        <v>0</v>
      </c>
      <c r="H100" s="30">
        <f>H101</f>
        <v>0</v>
      </c>
      <c r="I100" s="30">
        <f>I101</f>
        <v>0</v>
      </c>
      <c r="J100" s="30">
        <f>J101</f>
        <v>0</v>
      </c>
      <c r="K100" s="31">
        <f>K101</f>
        <v>0</v>
      </c>
      <c r="L100" s="31">
        <f t="shared" ref="L100:M100" si="79">L101</f>
        <v>0</v>
      </c>
      <c r="M100" s="31">
        <f t="shared" si="79"/>
        <v>0</v>
      </c>
    </row>
    <row r="101" spans="1:13" ht="67.5" x14ac:dyDescent="0.2">
      <c r="A101" s="109">
        <v>57</v>
      </c>
      <c r="B101" s="100" t="s">
        <v>35</v>
      </c>
      <c r="C101" s="90" t="s">
        <v>62</v>
      </c>
      <c r="D101" s="103" t="s">
        <v>43</v>
      </c>
      <c r="E101" s="102">
        <v>741</v>
      </c>
      <c r="F101" s="54" t="s">
        <v>17</v>
      </c>
      <c r="G101" s="30">
        <f t="shared" si="63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78.75" x14ac:dyDescent="0.2">
      <c r="A102" s="109">
        <v>58</v>
      </c>
      <c r="B102" s="100" t="s">
        <v>36</v>
      </c>
      <c r="C102" s="90" t="s">
        <v>60</v>
      </c>
      <c r="D102" s="103" t="s">
        <v>41</v>
      </c>
      <c r="E102" s="102" t="s">
        <v>17</v>
      </c>
      <c r="F102" s="54" t="s">
        <v>17</v>
      </c>
      <c r="G102" s="30">
        <f t="shared" si="63"/>
        <v>151028</v>
      </c>
      <c r="H102" s="30">
        <f t="shared" ref="H102:J102" si="80">H103+H104+H105+H106+H107</f>
        <v>151028</v>
      </c>
      <c r="I102" s="30">
        <f t="shared" si="80"/>
        <v>0</v>
      </c>
      <c r="J102" s="30">
        <f t="shared" si="80"/>
        <v>0</v>
      </c>
      <c r="K102" s="30">
        <f>K103+K104+K105+K106+K107</f>
        <v>0</v>
      </c>
      <c r="L102" s="30">
        <f t="shared" ref="L102:M102" si="81">L103+L104+L105+L106+L107</f>
        <v>0</v>
      </c>
      <c r="M102" s="30">
        <f t="shared" si="81"/>
        <v>0</v>
      </c>
    </row>
    <row r="103" spans="1:13" ht="45" x14ac:dyDescent="0.2">
      <c r="A103" s="109">
        <v>59</v>
      </c>
      <c r="B103" s="20" t="s">
        <v>37</v>
      </c>
      <c r="C103" s="100" t="s">
        <v>62</v>
      </c>
      <c r="D103" s="103" t="s">
        <v>43</v>
      </c>
      <c r="E103" s="102">
        <v>741</v>
      </c>
      <c r="F103" s="54" t="s">
        <v>17</v>
      </c>
      <c r="G103" s="30">
        <f t="shared" si="63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45" x14ac:dyDescent="0.2">
      <c r="A104" s="109">
        <v>60</v>
      </c>
      <c r="B104" s="100" t="s">
        <v>38</v>
      </c>
      <c r="C104" s="100" t="s">
        <v>62</v>
      </c>
      <c r="D104" s="103" t="s">
        <v>43</v>
      </c>
      <c r="E104" s="102">
        <v>741</v>
      </c>
      <c r="F104" s="54" t="s">
        <v>17</v>
      </c>
      <c r="G104" s="30">
        <f t="shared" si="63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45" x14ac:dyDescent="0.2">
      <c r="A105" s="109">
        <v>61</v>
      </c>
      <c r="B105" s="100" t="s">
        <v>39</v>
      </c>
      <c r="C105" s="100" t="s">
        <v>62</v>
      </c>
      <c r="D105" s="103" t="s">
        <v>43</v>
      </c>
      <c r="E105" s="102">
        <v>741</v>
      </c>
      <c r="F105" s="54" t="s">
        <v>17</v>
      </c>
      <c r="G105" s="30">
        <f t="shared" si="63"/>
        <v>0</v>
      </c>
      <c r="H105" s="30">
        <v>0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45" x14ac:dyDescent="0.2">
      <c r="A106" s="109">
        <v>62</v>
      </c>
      <c r="B106" s="100" t="s">
        <v>48</v>
      </c>
      <c r="C106" s="100" t="s">
        <v>62</v>
      </c>
      <c r="D106" s="103" t="s">
        <v>43</v>
      </c>
      <c r="E106" s="102">
        <v>741</v>
      </c>
      <c r="F106" s="54" t="s">
        <v>17</v>
      </c>
      <c r="G106" s="30">
        <f t="shared" si="63"/>
        <v>0</v>
      </c>
      <c r="H106" s="30">
        <v>0</v>
      </c>
      <c r="I106" s="30">
        <v>0</v>
      </c>
      <c r="J106" s="30">
        <v>0</v>
      </c>
      <c r="K106" s="31">
        <v>0</v>
      </c>
      <c r="L106" s="31">
        <v>0</v>
      </c>
      <c r="M106" s="31">
        <v>0</v>
      </c>
    </row>
    <row r="107" spans="1:13" ht="45" x14ac:dyDescent="0.2">
      <c r="A107" s="109">
        <v>63</v>
      </c>
      <c r="B107" s="100" t="s">
        <v>40</v>
      </c>
      <c r="C107" s="100" t="s">
        <v>46</v>
      </c>
      <c r="D107" s="103" t="s">
        <v>41</v>
      </c>
      <c r="E107" s="102">
        <v>739</v>
      </c>
      <c r="F107" s="54" t="s">
        <v>17</v>
      </c>
      <c r="G107" s="30">
        <f t="shared" si="63"/>
        <v>151028</v>
      </c>
      <c r="H107" s="30">
        <v>151028</v>
      </c>
      <c r="I107" s="30">
        <v>0</v>
      </c>
      <c r="J107" s="30">
        <v>0</v>
      </c>
      <c r="K107" s="31">
        <v>0</v>
      </c>
      <c r="L107" s="31">
        <v>0</v>
      </c>
      <c r="M107" s="31">
        <v>0</v>
      </c>
    </row>
    <row r="108" spans="1:13" ht="78" customHeight="1" x14ac:dyDescent="0.2">
      <c r="A108" s="109">
        <v>64</v>
      </c>
      <c r="B108" s="99" t="s">
        <v>66</v>
      </c>
      <c r="C108" s="100" t="s">
        <v>60</v>
      </c>
      <c r="D108" s="103" t="s">
        <v>41</v>
      </c>
      <c r="E108" s="102" t="s">
        <v>17</v>
      </c>
      <c r="F108" s="54" t="s">
        <v>17</v>
      </c>
      <c r="G108" s="30">
        <f t="shared" si="63"/>
        <v>63704696.060000002</v>
      </c>
      <c r="H108" s="30">
        <f t="shared" ref="H108:J108" si="82">H110+H112+H114+H116+H118</f>
        <v>0</v>
      </c>
      <c r="I108" s="30">
        <f t="shared" si="82"/>
        <v>12225545</v>
      </c>
      <c r="J108" s="30">
        <f t="shared" si="82"/>
        <v>12587967.800000001</v>
      </c>
      <c r="K108" s="30">
        <f>K109</f>
        <v>12549583.26</v>
      </c>
      <c r="L108" s="30">
        <f t="shared" ref="L108:M108" si="83">L109</f>
        <v>13170800</v>
      </c>
      <c r="M108" s="30">
        <f t="shared" si="83"/>
        <v>13170800</v>
      </c>
    </row>
    <row r="109" spans="1:13" ht="75" customHeight="1" x14ac:dyDescent="0.2">
      <c r="A109" s="109">
        <v>65</v>
      </c>
      <c r="B109" s="100" t="s">
        <v>27</v>
      </c>
      <c r="C109" s="100" t="s">
        <v>63</v>
      </c>
      <c r="D109" s="103" t="s">
        <v>41</v>
      </c>
      <c r="E109" s="102" t="s">
        <v>17</v>
      </c>
      <c r="F109" s="54" t="s">
        <v>17</v>
      </c>
      <c r="G109" s="30">
        <f t="shared" si="63"/>
        <v>63402701.060000002</v>
      </c>
      <c r="H109" s="30">
        <f t="shared" ref="H109:M110" si="84">H110</f>
        <v>0</v>
      </c>
      <c r="I109" s="30">
        <f t="shared" si="84"/>
        <v>12074550</v>
      </c>
      <c r="J109" s="30">
        <f t="shared" si="84"/>
        <v>12436967.800000001</v>
      </c>
      <c r="K109" s="30">
        <f>K110+K112++K114+K116+K118</f>
        <v>12549583.26</v>
      </c>
      <c r="L109" s="30">
        <f t="shared" ref="L109:M109" si="85">L110+L112++L114+L116+L118</f>
        <v>13170800</v>
      </c>
      <c r="M109" s="30">
        <f t="shared" si="85"/>
        <v>13170800</v>
      </c>
    </row>
    <row r="110" spans="1:13" ht="45" x14ac:dyDescent="0.2">
      <c r="A110" s="109">
        <v>66</v>
      </c>
      <c r="B110" s="100" t="s">
        <v>28</v>
      </c>
      <c r="C110" s="100" t="s">
        <v>61</v>
      </c>
      <c r="D110" s="103" t="s">
        <v>41</v>
      </c>
      <c r="E110" s="102">
        <v>741</v>
      </c>
      <c r="F110" s="54" t="s">
        <v>17</v>
      </c>
      <c r="G110" s="30">
        <f t="shared" si="63"/>
        <v>62959338.969999999</v>
      </c>
      <c r="H110" s="30">
        <f>H111</f>
        <v>0</v>
      </c>
      <c r="I110" s="30">
        <f t="shared" si="84"/>
        <v>12074550</v>
      </c>
      <c r="J110" s="30">
        <f t="shared" si="84"/>
        <v>12436967.800000001</v>
      </c>
      <c r="K110" s="30">
        <f>K111</f>
        <v>12408221.17</v>
      </c>
      <c r="L110" s="30">
        <f t="shared" si="84"/>
        <v>13019800</v>
      </c>
      <c r="M110" s="30">
        <f t="shared" si="84"/>
        <v>13019800</v>
      </c>
    </row>
    <row r="111" spans="1:13" ht="56.25" x14ac:dyDescent="0.2">
      <c r="A111" s="109">
        <v>67</v>
      </c>
      <c r="B111" s="100" t="s">
        <v>29</v>
      </c>
      <c r="C111" s="100" t="s">
        <v>62</v>
      </c>
      <c r="D111" s="103" t="s">
        <v>41</v>
      </c>
      <c r="E111" s="102">
        <v>741</v>
      </c>
      <c r="F111" s="54" t="s">
        <v>112</v>
      </c>
      <c r="G111" s="30">
        <f t="shared" si="63"/>
        <v>62959338.969999999</v>
      </c>
      <c r="H111" s="30">
        <v>0</v>
      </c>
      <c r="I111" s="30">
        <v>12074550</v>
      </c>
      <c r="J111" s="30">
        <f>13019800-582832.2</f>
        <v>12436967.800000001</v>
      </c>
      <c r="K111" s="31">
        <v>12408221.17</v>
      </c>
      <c r="L111" s="31">
        <f>13245352-225552</f>
        <v>13019800</v>
      </c>
      <c r="M111" s="31">
        <f>13245352-225552</f>
        <v>13019800</v>
      </c>
    </row>
    <row r="112" spans="1:13" ht="45" x14ac:dyDescent="0.2">
      <c r="A112" s="109">
        <v>68</v>
      </c>
      <c r="B112" s="100" t="s">
        <v>30</v>
      </c>
      <c r="C112" s="100" t="s">
        <v>62</v>
      </c>
      <c r="D112" s="103" t="s">
        <v>43</v>
      </c>
      <c r="E112" s="54" t="s">
        <v>132</v>
      </c>
      <c r="F112" s="54" t="s">
        <v>17</v>
      </c>
      <c r="G112" s="30">
        <f t="shared" si="63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f>K113</f>
        <v>0</v>
      </c>
      <c r="L112" s="31">
        <f t="shared" ref="L112:M112" si="86">L113</f>
        <v>0</v>
      </c>
      <c r="M112" s="31">
        <f t="shared" si="86"/>
        <v>0</v>
      </c>
    </row>
    <row r="113" spans="1:13" ht="45" x14ac:dyDescent="0.2">
      <c r="A113" s="109">
        <v>69</v>
      </c>
      <c r="B113" s="100" t="s">
        <v>31</v>
      </c>
      <c r="C113" s="100" t="s">
        <v>62</v>
      </c>
      <c r="D113" s="103" t="s">
        <v>43</v>
      </c>
      <c r="E113" s="102">
        <v>741</v>
      </c>
      <c r="F113" s="54" t="s">
        <v>17</v>
      </c>
      <c r="G113" s="30">
        <f t="shared" si="63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109">
        <v>70</v>
      </c>
      <c r="B114" s="100" t="s">
        <v>32</v>
      </c>
      <c r="C114" s="100" t="s">
        <v>62</v>
      </c>
      <c r="D114" s="103" t="s">
        <v>43</v>
      </c>
      <c r="E114" s="54" t="s">
        <v>132</v>
      </c>
      <c r="F114" s="54" t="s">
        <v>17</v>
      </c>
      <c r="G114" s="30">
        <f t="shared" si="63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f>K115</f>
        <v>0</v>
      </c>
      <c r="L114" s="31">
        <f t="shared" ref="L114:M114" si="87">L115</f>
        <v>0</v>
      </c>
      <c r="M114" s="31">
        <f t="shared" si="87"/>
        <v>0</v>
      </c>
    </row>
    <row r="115" spans="1:13" ht="56.25" x14ac:dyDescent="0.2">
      <c r="A115" s="109">
        <v>71</v>
      </c>
      <c r="B115" s="100" t="s">
        <v>33</v>
      </c>
      <c r="C115" s="90" t="s">
        <v>62</v>
      </c>
      <c r="D115" s="103" t="s">
        <v>43</v>
      </c>
      <c r="E115" s="102">
        <v>741</v>
      </c>
      <c r="F115" s="54" t="s">
        <v>17</v>
      </c>
      <c r="G115" s="30">
        <f t="shared" si="63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45" x14ac:dyDescent="0.2">
      <c r="A116" s="109">
        <v>72</v>
      </c>
      <c r="B116" s="100" t="s">
        <v>34</v>
      </c>
      <c r="C116" s="90" t="s">
        <v>62</v>
      </c>
      <c r="D116" s="103" t="s">
        <v>43</v>
      </c>
      <c r="E116" s="54" t="s">
        <v>132</v>
      </c>
      <c r="F116" s="54" t="s">
        <v>17</v>
      </c>
      <c r="G116" s="30">
        <f t="shared" si="63"/>
        <v>0</v>
      </c>
      <c r="H116" s="30">
        <f>H117</f>
        <v>0</v>
      </c>
      <c r="I116" s="30">
        <f>I117</f>
        <v>0</v>
      </c>
      <c r="J116" s="30">
        <f>J117</f>
        <v>0</v>
      </c>
      <c r="K116" s="31">
        <f>K117</f>
        <v>0</v>
      </c>
      <c r="L116" s="31">
        <f t="shared" ref="L116:M116" si="88">L117</f>
        <v>0</v>
      </c>
      <c r="M116" s="31">
        <f t="shared" si="88"/>
        <v>0</v>
      </c>
    </row>
    <row r="117" spans="1:13" ht="71.25" customHeight="1" x14ac:dyDescent="0.2">
      <c r="A117" s="109">
        <v>73</v>
      </c>
      <c r="B117" s="100" t="s">
        <v>35</v>
      </c>
      <c r="C117" s="90" t="s">
        <v>62</v>
      </c>
      <c r="D117" s="103" t="s">
        <v>43</v>
      </c>
      <c r="E117" s="102">
        <v>741</v>
      </c>
      <c r="F117" s="54" t="s">
        <v>17</v>
      </c>
      <c r="G117" s="30">
        <f t="shared" si="63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67.5" x14ac:dyDescent="0.2">
      <c r="A118" s="109">
        <v>74</v>
      </c>
      <c r="B118" s="100" t="s">
        <v>36</v>
      </c>
      <c r="C118" s="100" t="s">
        <v>133</v>
      </c>
      <c r="D118" s="103" t="s">
        <v>41</v>
      </c>
      <c r="E118" s="102" t="s">
        <v>17</v>
      </c>
      <c r="F118" s="54" t="s">
        <v>17</v>
      </c>
      <c r="G118" s="30">
        <f t="shared" si="63"/>
        <v>745357.09</v>
      </c>
      <c r="H118" s="30">
        <f>H119+H120+H121+H122+H123</f>
        <v>0</v>
      </c>
      <c r="I118" s="30">
        <v>150995</v>
      </c>
      <c r="J118" s="30">
        <f>J119+J120+J121+J122+J123</f>
        <v>151000</v>
      </c>
      <c r="K118" s="30">
        <f>K119+K120+K121+K122+K123</f>
        <v>141362.09</v>
      </c>
      <c r="L118" s="30">
        <f>L119+L120+L121+L122+L123</f>
        <v>151000</v>
      </c>
      <c r="M118" s="30">
        <f>M119+M120+M121+M122+M123</f>
        <v>151000</v>
      </c>
    </row>
    <row r="119" spans="1:13" ht="45" x14ac:dyDescent="0.2">
      <c r="A119" s="109">
        <v>75</v>
      </c>
      <c r="B119" s="20" t="s">
        <v>37</v>
      </c>
      <c r="C119" s="100" t="s">
        <v>62</v>
      </c>
      <c r="D119" s="103" t="s">
        <v>43</v>
      </c>
      <c r="E119" s="102">
        <v>741</v>
      </c>
      <c r="F119" s="54" t="s">
        <v>17</v>
      </c>
      <c r="G119" s="30">
        <f t="shared" si="63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45" x14ac:dyDescent="0.2">
      <c r="A120" s="109">
        <v>76</v>
      </c>
      <c r="B120" s="100" t="s">
        <v>38</v>
      </c>
      <c r="C120" s="100" t="s">
        <v>62</v>
      </c>
      <c r="D120" s="103" t="s">
        <v>43</v>
      </c>
      <c r="E120" s="102">
        <v>741</v>
      </c>
      <c r="F120" s="54" t="s">
        <v>17</v>
      </c>
      <c r="G120" s="30">
        <f t="shared" si="63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36" customHeight="1" x14ac:dyDescent="0.2">
      <c r="A121" s="109">
        <v>77</v>
      </c>
      <c r="B121" s="100" t="s">
        <v>39</v>
      </c>
      <c r="C121" s="100" t="s">
        <v>62</v>
      </c>
      <c r="D121" s="103" t="s">
        <v>43</v>
      </c>
      <c r="E121" s="54" t="s">
        <v>132</v>
      </c>
      <c r="F121" s="54" t="s">
        <v>17</v>
      </c>
      <c r="G121" s="30">
        <f t="shared" si="63"/>
        <v>0</v>
      </c>
      <c r="H121" s="30">
        <v>0</v>
      </c>
      <c r="I121" s="30">
        <v>0</v>
      </c>
      <c r="J121" s="30">
        <v>0</v>
      </c>
      <c r="K121" s="31">
        <v>0</v>
      </c>
      <c r="L121" s="31">
        <v>0</v>
      </c>
      <c r="M121" s="31">
        <v>0</v>
      </c>
    </row>
    <row r="122" spans="1:13" ht="45" x14ac:dyDescent="0.2">
      <c r="A122" s="109">
        <v>78</v>
      </c>
      <c r="B122" s="100" t="s">
        <v>48</v>
      </c>
      <c r="C122" s="100" t="s">
        <v>62</v>
      </c>
      <c r="D122" s="103" t="s">
        <v>43</v>
      </c>
      <c r="E122" s="54" t="s">
        <v>132</v>
      </c>
      <c r="F122" s="54" t="s">
        <v>17</v>
      </c>
      <c r="G122" s="30">
        <f t="shared" si="63"/>
        <v>0</v>
      </c>
      <c r="H122" s="30">
        <v>0</v>
      </c>
      <c r="I122" s="30">
        <v>0</v>
      </c>
      <c r="J122" s="30">
        <v>0</v>
      </c>
      <c r="K122" s="31">
        <v>0</v>
      </c>
      <c r="L122" s="31">
        <v>0</v>
      </c>
      <c r="M122" s="31">
        <v>0</v>
      </c>
    </row>
    <row r="123" spans="1:13" ht="45" x14ac:dyDescent="0.2">
      <c r="A123" s="109">
        <v>79</v>
      </c>
      <c r="B123" s="100" t="s">
        <v>40</v>
      </c>
      <c r="C123" s="100" t="s">
        <v>46</v>
      </c>
      <c r="D123" s="103" t="s">
        <v>41</v>
      </c>
      <c r="E123" s="102">
        <v>739</v>
      </c>
      <c r="F123" s="54" t="s">
        <v>113</v>
      </c>
      <c r="G123" s="30">
        <f t="shared" si="63"/>
        <v>745357.09</v>
      </c>
      <c r="H123" s="30">
        <v>0</v>
      </c>
      <c r="I123" s="30">
        <v>150995</v>
      </c>
      <c r="J123" s="30">
        <v>151000</v>
      </c>
      <c r="K123" s="31">
        <v>141362.09</v>
      </c>
      <c r="L123" s="31">
        <v>151000</v>
      </c>
      <c r="M123" s="31">
        <v>151000</v>
      </c>
    </row>
    <row r="124" spans="1:13" ht="17.25" customHeight="1" x14ac:dyDescent="0.2">
      <c r="A124" s="125">
        <v>80</v>
      </c>
      <c r="B124" s="140" t="s">
        <v>117</v>
      </c>
      <c r="C124" s="134" t="s">
        <v>118</v>
      </c>
      <c r="D124" s="98" t="s">
        <v>1</v>
      </c>
      <c r="E124" s="102">
        <v>706</v>
      </c>
      <c r="F124" s="54" t="s">
        <v>17</v>
      </c>
      <c r="G124" s="30">
        <f t="shared" si="63"/>
        <v>132980108.03999999</v>
      </c>
      <c r="H124" s="30">
        <f>H132</f>
        <v>0</v>
      </c>
      <c r="I124" s="30">
        <f t="shared" ref="I124:J124" si="89">I132</f>
        <v>0</v>
      </c>
      <c r="J124" s="30">
        <f t="shared" si="89"/>
        <v>0</v>
      </c>
      <c r="K124" s="30">
        <f>K125+K126+K127</f>
        <v>66490054.019999996</v>
      </c>
      <c r="L124" s="30">
        <f t="shared" ref="L124:M124" si="90">L125+L126+L127</f>
        <v>66490054.019999996</v>
      </c>
      <c r="M124" s="30">
        <f t="shared" si="90"/>
        <v>0</v>
      </c>
    </row>
    <row r="125" spans="1:13" ht="21.75" customHeight="1" x14ac:dyDescent="0.2">
      <c r="A125" s="130"/>
      <c r="B125" s="141"/>
      <c r="C125" s="135"/>
      <c r="D125" s="98" t="s">
        <v>119</v>
      </c>
      <c r="E125" s="102">
        <v>706</v>
      </c>
      <c r="F125" s="54" t="s">
        <v>17</v>
      </c>
      <c r="G125" s="30">
        <f t="shared" si="63"/>
        <v>109043688.59999999</v>
      </c>
      <c r="H125" s="30">
        <f t="shared" ref="H125:J127" si="91">H133</f>
        <v>0</v>
      </c>
      <c r="I125" s="30">
        <f t="shared" si="91"/>
        <v>0</v>
      </c>
      <c r="J125" s="30">
        <f t="shared" si="91"/>
        <v>0</v>
      </c>
      <c r="K125" s="30">
        <f>K129</f>
        <v>54521844.299999997</v>
      </c>
      <c r="L125" s="30">
        <f t="shared" ref="L125:M125" si="92">L129</f>
        <v>54521844.299999997</v>
      </c>
      <c r="M125" s="30">
        <f t="shared" si="92"/>
        <v>0</v>
      </c>
    </row>
    <row r="126" spans="1:13" ht="21.75" customHeight="1" x14ac:dyDescent="0.2">
      <c r="A126" s="130"/>
      <c r="B126" s="141"/>
      <c r="C126" s="135"/>
      <c r="D126" s="98" t="s">
        <v>13</v>
      </c>
      <c r="E126" s="102">
        <v>706</v>
      </c>
      <c r="F126" s="54" t="s">
        <v>17</v>
      </c>
      <c r="G126" s="30">
        <f t="shared" si="63"/>
        <v>22606618.359999999</v>
      </c>
      <c r="H126" s="30">
        <f t="shared" si="91"/>
        <v>0</v>
      </c>
      <c r="I126" s="30">
        <f t="shared" si="91"/>
        <v>0</v>
      </c>
      <c r="J126" s="30">
        <f t="shared" si="91"/>
        <v>0</v>
      </c>
      <c r="K126" s="30">
        <f>K130</f>
        <v>11303309.18</v>
      </c>
      <c r="L126" s="30">
        <f t="shared" ref="L126:M126" si="93">L130</f>
        <v>11303309.18</v>
      </c>
      <c r="M126" s="30">
        <f t="shared" si="93"/>
        <v>0</v>
      </c>
    </row>
    <row r="127" spans="1:13" ht="33.75" customHeight="1" x14ac:dyDescent="0.2">
      <c r="A127" s="126"/>
      <c r="B127" s="141"/>
      <c r="C127" s="135"/>
      <c r="D127" s="98" t="s">
        <v>41</v>
      </c>
      <c r="E127" s="102">
        <v>706</v>
      </c>
      <c r="F127" s="54" t="s">
        <v>17</v>
      </c>
      <c r="G127" s="30">
        <f t="shared" si="63"/>
        <v>1329801.08</v>
      </c>
      <c r="H127" s="30">
        <f t="shared" si="91"/>
        <v>0</v>
      </c>
      <c r="I127" s="30">
        <f t="shared" si="91"/>
        <v>0</v>
      </c>
      <c r="J127" s="30">
        <f t="shared" si="91"/>
        <v>0</v>
      </c>
      <c r="K127" s="30">
        <f>K131</f>
        <v>664900.54</v>
      </c>
      <c r="L127" s="30">
        <f t="shared" ref="L127:M127" si="94">L131</f>
        <v>664900.54</v>
      </c>
      <c r="M127" s="30">
        <f t="shared" si="94"/>
        <v>0</v>
      </c>
    </row>
    <row r="128" spans="1:13" ht="18" customHeight="1" x14ac:dyDescent="0.2">
      <c r="A128" s="125">
        <v>81</v>
      </c>
      <c r="B128" s="131" t="s">
        <v>114</v>
      </c>
      <c r="C128" s="134" t="s">
        <v>118</v>
      </c>
      <c r="D128" s="98" t="s">
        <v>1</v>
      </c>
      <c r="E128" s="102">
        <v>706</v>
      </c>
      <c r="F128" s="54" t="s">
        <v>17</v>
      </c>
      <c r="G128" s="30">
        <f t="shared" si="63"/>
        <v>132980108.03999999</v>
      </c>
      <c r="H128" s="30">
        <f t="shared" ref="H128:J135" si="95">H132</f>
        <v>0</v>
      </c>
      <c r="I128" s="30">
        <f t="shared" si="95"/>
        <v>0</v>
      </c>
      <c r="J128" s="30">
        <f t="shared" si="95"/>
        <v>0</v>
      </c>
      <c r="K128" s="30">
        <f>K129+K130+K131</f>
        <v>66490054.019999996</v>
      </c>
      <c r="L128" s="30">
        <f t="shared" ref="L128:M128" si="96">L129+L130+L131</f>
        <v>66490054.019999996</v>
      </c>
      <c r="M128" s="30">
        <f t="shared" si="96"/>
        <v>0</v>
      </c>
    </row>
    <row r="129" spans="1:15" ht="22.5" x14ac:dyDescent="0.2">
      <c r="A129" s="130"/>
      <c r="B129" s="132"/>
      <c r="C129" s="135"/>
      <c r="D129" s="98" t="s">
        <v>119</v>
      </c>
      <c r="E129" s="102">
        <v>706</v>
      </c>
      <c r="F129" s="54" t="s">
        <v>17</v>
      </c>
      <c r="G129" s="30">
        <f t="shared" si="63"/>
        <v>109043688.59999999</v>
      </c>
      <c r="H129" s="30">
        <f t="shared" si="95"/>
        <v>0</v>
      </c>
      <c r="I129" s="30">
        <f t="shared" si="95"/>
        <v>0</v>
      </c>
      <c r="J129" s="30">
        <f t="shared" si="95"/>
        <v>0</v>
      </c>
      <c r="K129" s="30">
        <f>K133</f>
        <v>54521844.299999997</v>
      </c>
      <c r="L129" s="30">
        <f t="shared" ref="L129:M129" si="97">L133</f>
        <v>54521844.299999997</v>
      </c>
      <c r="M129" s="30">
        <f t="shared" si="97"/>
        <v>0</v>
      </c>
    </row>
    <row r="130" spans="1:15" x14ac:dyDescent="0.2">
      <c r="A130" s="130"/>
      <c r="B130" s="132"/>
      <c r="C130" s="135"/>
      <c r="D130" s="98" t="s">
        <v>13</v>
      </c>
      <c r="E130" s="102">
        <v>706</v>
      </c>
      <c r="F130" s="54" t="s">
        <v>17</v>
      </c>
      <c r="G130" s="30">
        <f t="shared" si="63"/>
        <v>22606618.359999999</v>
      </c>
      <c r="H130" s="30">
        <f t="shared" si="95"/>
        <v>0</v>
      </c>
      <c r="I130" s="30">
        <f t="shared" si="95"/>
        <v>0</v>
      </c>
      <c r="J130" s="30">
        <f t="shared" si="95"/>
        <v>0</v>
      </c>
      <c r="K130" s="30">
        <f>K134</f>
        <v>11303309.18</v>
      </c>
      <c r="L130" s="30">
        <f t="shared" ref="L130:M130" si="98">L134</f>
        <v>11303309.18</v>
      </c>
      <c r="M130" s="30">
        <f t="shared" si="98"/>
        <v>0</v>
      </c>
    </row>
    <row r="131" spans="1:15" ht="33.75" x14ac:dyDescent="0.2">
      <c r="A131" s="126"/>
      <c r="B131" s="133"/>
      <c r="C131" s="136"/>
      <c r="D131" s="98" t="s">
        <v>41</v>
      </c>
      <c r="E131" s="102">
        <v>706</v>
      </c>
      <c r="F131" s="54" t="s">
        <v>17</v>
      </c>
      <c r="G131" s="30">
        <f t="shared" si="63"/>
        <v>1329801.08</v>
      </c>
      <c r="H131" s="30">
        <f t="shared" si="95"/>
        <v>0</v>
      </c>
      <c r="I131" s="30">
        <f t="shared" si="95"/>
        <v>0</v>
      </c>
      <c r="J131" s="30">
        <f t="shared" si="95"/>
        <v>0</v>
      </c>
      <c r="K131" s="30">
        <f>K135</f>
        <v>664900.54</v>
      </c>
      <c r="L131" s="30">
        <f t="shared" ref="L131:M131" si="99">L135</f>
        <v>664900.54</v>
      </c>
      <c r="M131" s="30">
        <f t="shared" si="99"/>
        <v>0</v>
      </c>
    </row>
    <row r="132" spans="1:15" ht="15" customHeight="1" x14ac:dyDescent="0.2">
      <c r="A132" s="125">
        <v>82</v>
      </c>
      <c r="B132" s="131" t="s">
        <v>115</v>
      </c>
      <c r="C132" s="134" t="s">
        <v>118</v>
      </c>
      <c r="D132" s="98" t="s">
        <v>1</v>
      </c>
      <c r="E132" s="102">
        <v>706</v>
      </c>
      <c r="F132" s="54" t="s">
        <v>17</v>
      </c>
      <c r="G132" s="30">
        <f t="shared" si="63"/>
        <v>132980108.03999999</v>
      </c>
      <c r="H132" s="30">
        <f>H136</f>
        <v>0</v>
      </c>
      <c r="I132" s="30">
        <f t="shared" si="95"/>
        <v>0</v>
      </c>
      <c r="J132" s="30">
        <f t="shared" si="95"/>
        <v>0</v>
      </c>
      <c r="K132" s="30">
        <f>K133+K134+K135</f>
        <v>66490054.019999996</v>
      </c>
      <c r="L132" s="30">
        <f t="shared" ref="L132:M132" si="100">L133+L134+L135</f>
        <v>66490054.019999996</v>
      </c>
      <c r="M132" s="30">
        <f t="shared" si="100"/>
        <v>0</v>
      </c>
    </row>
    <row r="133" spans="1:15" ht="22.5" x14ac:dyDescent="0.2">
      <c r="A133" s="130"/>
      <c r="B133" s="132"/>
      <c r="C133" s="135"/>
      <c r="D133" s="98" t="s">
        <v>119</v>
      </c>
      <c r="E133" s="102">
        <v>706</v>
      </c>
      <c r="F133" s="54" t="s">
        <v>17</v>
      </c>
      <c r="G133" s="30">
        <f t="shared" si="63"/>
        <v>109043688.59999999</v>
      </c>
      <c r="H133" s="30">
        <f t="shared" ref="H133:H135" si="101">H137</f>
        <v>0</v>
      </c>
      <c r="I133" s="30">
        <f t="shared" si="95"/>
        <v>0</v>
      </c>
      <c r="J133" s="30">
        <f t="shared" si="95"/>
        <v>0</v>
      </c>
      <c r="K133" s="30">
        <f>K137</f>
        <v>54521844.299999997</v>
      </c>
      <c r="L133" s="30">
        <f t="shared" ref="L133:M133" si="102">L137</f>
        <v>54521844.299999997</v>
      </c>
      <c r="M133" s="30">
        <f t="shared" si="102"/>
        <v>0</v>
      </c>
    </row>
    <row r="134" spans="1:15" x14ac:dyDescent="0.2">
      <c r="A134" s="130"/>
      <c r="B134" s="132"/>
      <c r="C134" s="135"/>
      <c r="D134" s="98" t="s">
        <v>13</v>
      </c>
      <c r="E134" s="102">
        <v>706</v>
      </c>
      <c r="F134" s="54" t="s">
        <v>17</v>
      </c>
      <c r="G134" s="30">
        <f t="shared" si="63"/>
        <v>22606618.359999999</v>
      </c>
      <c r="H134" s="30">
        <f t="shared" si="101"/>
        <v>0</v>
      </c>
      <c r="I134" s="30">
        <f t="shared" si="95"/>
        <v>0</v>
      </c>
      <c r="J134" s="30">
        <f t="shared" si="95"/>
        <v>0</v>
      </c>
      <c r="K134" s="30">
        <f>K138</f>
        <v>11303309.18</v>
      </c>
      <c r="L134" s="30">
        <f t="shared" ref="L134:M134" si="103">L138</f>
        <v>11303309.18</v>
      </c>
      <c r="M134" s="30">
        <f t="shared" si="103"/>
        <v>0</v>
      </c>
    </row>
    <row r="135" spans="1:15" ht="33.75" x14ac:dyDescent="0.2">
      <c r="A135" s="126"/>
      <c r="B135" s="133"/>
      <c r="C135" s="136"/>
      <c r="D135" s="98" t="s">
        <v>41</v>
      </c>
      <c r="E135" s="102">
        <v>706</v>
      </c>
      <c r="F135" s="54" t="s">
        <v>17</v>
      </c>
      <c r="G135" s="30">
        <f t="shared" si="63"/>
        <v>1329801.08</v>
      </c>
      <c r="H135" s="30">
        <f t="shared" si="101"/>
        <v>0</v>
      </c>
      <c r="I135" s="30">
        <f t="shared" si="95"/>
        <v>0</v>
      </c>
      <c r="J135" s="30">
        <f t="shared" si="95"/>
        <v>0</v>
      </c>
      <c r="K135" s="30">
        <f>K139</f>
        <v>664900.54</v>
      </c>
      <c r="L135" s="30">
        <f t="shared" ref="L135:M135" si="104">L139</f>
        <v>664900.54</v>
      </c>
      <c r="M135" s="30">
        <f t="shared" si="104"/>
        <v>0</v>
      </c>
    </row>
    <row r="136" spans="1:15" ht="16.5" customHeight="1" x14ac:dyDescent="0.2">
      <c r="A136" s="125">
        <v>83</v>
      </c>
      <c r="B136" s="131" t="s">
        <v>126</v>
      </c>
      <c r="C136" s="134" t="s">
        <v>118</v>
      </c>
      <c r="D136" s="98" t="s">
        <v>1</v>
      </c>
      <c r="E136" s="102">
        <v>706</v>
      </c>
      <c r="F136" s="54" t="s">
        <v>100</v>
      </c>
      <c r="G136" s="30">
        <f t="shared" si="63"/>
        <v>132980108.03999999</v>
      </c>
      <c r="H136" s="30">
        <f>H137+H138+H139</f>
        <v>0</v>
      </c>
      <c r="I136" s="30">
        <f t="shared" ref="I136:M136" si="105">I137+I138+I139</f>
        <v>0</v>
      </c>
      <c r="J136" s="30">
        <f t="shared" si="105"/>
        <v>0</v>
      </c>
      <c r="K136" s="30">
        <f t="shared" si="105"/>
        <v>66490054.019999996</v>
      </c>
      <c r="L136" s="30">
        <f t="shared" ref="L136" si="106">L137+L138+L139</f>
        <v>66490054.019999996</v>
      </c>
      <c r="M136" s="30">
        <f t="shared" si="105"/>
        <v>0</v>
      </c>
    </row>
    <row r="137" spans="1:15" ht="22.5" x14ac:dyDescent="0.2">
      <c r="A137" s="130"/>
      <c r="B137" s="132"/>
      <c r="C137" s="135"/>
      <c r="D137" s="98" t="s">
        <v>119</v>
      </c>
      <c r="E137" s="102">
        <v>706</v>
      </c>
      <c r="F137" s="54" t="s">
        <v>100</v>
      </c>
      <c r="G137" s="30">
        <f t="shared" si="63"/>
        <v>109043688.59999999</v>
      </c>
      <c r="H137" s="30">
        <v>0</v>
      </c>
      <c r="I137" s="30">
        <v>0</v>
      </c>
      <c r="J137" s="30">
        <v>0</v>
      </c>
      <c r="K137" s="31">
        <v>54521844.299999997</v>
      </c>
      <c r="L137" s="31">
        <v>54521844.299999997</v>
      </c>
      <c r="M137" s="31">
        <v>0</v>
      </c>
      <c r="N137" s="82" t="s">
        <v>138</v>
      </c>
    </row>
    <row r="138" spans="1:15" x14ac:dyDescent="0.2">
      <c r="A138" s="130"/>
      <c r="B138" s="132"/>
      <c r="C138" s="135"/>
      <c r="D138" s="98" t="s">
        <v>13</v>
      </c>
      <c r="E138" s="102">
        <v>706</v>
      </c>
      <c r="F138" s="54" t="s">
        <v>17</v>
      </c>
      <c r="G138" s="30">
        <f t="shared" si="63"/>
        <v>22606618.359999999</v>
      </c>
      <c r="H138" s="30">
        <v>0</v>
      </c>
      <c r="I138" s="30">
        <v>0</v>
      </c>
      <c r="J138" s="30">
        <v>0</v>
      </c>
      <c r="K138" s="31">
        <v>11303309.18</v>
      </c>
      <c r="L138" s="31">
        <v>11303309.18</v>
      </c>
      <c r="M138" s="31">
        <v>0</v>
      </c>
      <c r="N138" s="114">
        <v>0.17</v>
      </c>
    </row>
    <row r="139" spans="1:15" ht="33.75" x14ac:dyDescent="0.2">
      <c r="A139" s="126"/>
      <c r="B139" s="133"/>
      <c r="C139" s="136"/>
      <c r="D139" s="115" t="s">
        <v>41</v>
      </c>
      <c r="E139" s="116">
        <v>706</v>
      </c>
      <c r="F139" s="54" t="s">
        <v>100</v>
      </c>
      <c r="G139" s="30">
        <f t="shared" ref="G139:G143" si="107">H139+I139+J139+K139+L139+M139</f>
        <v>1329801.08</v>
      </c>
      <c r="H139" s="30">
        <v>0</v>
      </c>
      <c r="I139" s="30">
        <v>0</v>
      </c>
      <c r="J139" s="30">
        <v>0</v>
      </c>
      <c r="K139" s="31">
        <v>664900.54</v>
      </c>
      <c r="L139" s="31">
        <v>664900.54</v>
      </c>
      <c r="M139" s="31">
        <v>0</v>
      </c>
      <c r="N139" s="82" t="s">
        <v>137</v>
      </c>
      <c r="O139" s="82"/>
    </row>
    <row r="140" spans="1:15" ht="37.5" customHeight="1" x14ac:dyDescent="0.2">
      <c r="A140" s="137">
        <v>84</v>
      </c>
      <c r="B140" s="138" t="s">
        <v>42</v>
      </c>
      <c r="C140" s="139" t="s">
        <v>129</v>
      </c>
      <c r="D140" s="103" t="s">
        <v>1</v>
      </c>
      <c r="E140" s="54" t="s">
        <v>17</v>
      </c>
      <c r="F140" s="54" t="s">
        <v>100</v>
      </c>
      <c r="G140" s="30">
        <f t="shared" si="107"/>
        <v>25855681568.339996</v>
      </c>
      <c r="H140" s="30">
        <f>H141+H142+H143</f>
        <v>3791445870.6199999</v>
      </c>
      <c r="I140" s="30">
        <f t="shared" ref="I140:M140" si="108">I141+I142+I143</f>
        <v>4004499715.1599998</v>
      </c>
      <c r="J140" s="30">
        <f t="shared" si="108"/>
        <v>4346529115.75</v>
      </c>
      <c r="K140" s="30">
        <f t="shared" si="108"/>
        <v>4619958555.25</v>
      </c>
      <c r="L140" s="30">
        <f t="shared" si="108"/>
        <v>4752047956.5599995</v>
      </c>
      <c r="M140" s="30">
        <f t="shared" si="108"/>
        <v>4341200355</v>
      </c>
      <c r="N140" s="70"/>
      <c r="O140" s="70"/>
    </row>
    <row r="141" spans="1:15" ht="51" customHeight="1" x14ac:dyDescent="0.2">
      <c r="A141" s="137"/>
      <c r="B141" s="138"/>
      <c r="C141" s="139"/>
      <c r="D141" s="98" t="s">
        <v>119</v>
      </c>
      <c r="E141" s="54" t="s">
        <v>17</v>
      </c>
      <c r="F141" s="54" t="s">
        <v>17</v>
      </c>
      <c r="G141" s="30">
        <f t="shared" si="107"/>
        <v>109043688.59999999</v>
      </c>
      <c r="H141" s="30">
        <f t="shared" ref="H141:M143" si="109">H9</f>
        <v>0</v>
      </c>
      <c r="I141" s="30">
        <f t="shared" si="109"/>
        <v>0</v>
      </c>
      <c r="J141" s="30">
        <f t="shared" si="109"/>
        <v>0</v>
      </c>
      <c r="K141" s="30">
        <f t="shared" si="109"/>
        <v>54521844.299999997</v>
      </c>
      <c r="L141" s="30">
        <f t="shared" si="109"/>
        <v>54521844.299999997</v>
      </c>
      <c r="M141" s="30">
        <f t="shared" si="109"/>
        <v>0</v>
      </c>
    </row>
    <row r="142" spans="1:15" ht="43.5" customHeight="1" x14ac:dyDescent="0.2">
      <c r="A142" s="137"/>
      <c r="B142" s="138"/>
      <c r="C142" s="139"/>
      <c r="D142" s="103" t="s">
        <v>13</v>
      </c>
      <c r="E142" s="54" t="s">
        <v>17</v>
      </c>
      <c r="F142" s="54" t="s">
        <v>17</v>
      </c>
      <c r="G142" s="30">
        <f t="shared" si="107"/>
        <v>17944842358.82</v>
      </c>
      <c r="H142" s="30">
        <f t="shared" si="109"/>
        <v>2585595100</v>
      </c>
      <c r="I142" s="30">
        <f t="shared" si="109"/>
        <v>2709636417.4000001</v>
      </c>
      <c r="J142" s="30">
        <f t="shared" si="109"/>
        <v>3001827490</v>
      </c>
      <c r="K142" s="30">
        <f t="shared" si="109"/>
        <v>3240811342.2399998</v>
      </c>
      <c r="L142" s="30">
        <f t="shared" si="109"/>
        <v>3370954509.1799998</v>
      </c>
      <c r="M142" s="30">
        <f t="shared" si="109"/>
        <v>3036017500</v>
      </c>
    </row>
    <row r="143" spans="1:15" ht="45" customHeight="1" x14ac:dyDescent="0.2">
      <c r="A143" s="137"/>
      <c r="B143" s="138"/>
      <c r="C143" s="139"/>
      <c r="D143" s="103" t="s">
        <v>41</v>
      </c>
      <c r="E143" s="54" t="s">
        <v>17</v>
      </c>
      <c r="F143" s="54" t="s">
        <v>17</v>
      </c>
      <c r="G143" s="30">
        <f t="shared" si="107"/>
        <v>7801795520.9199991</v>
      </c>
      <c r="H143" s="30">
        <f t="shared" si="109"/>
        <v>1205850770.6199999</v>
      </c>
      <c r="I143" s="30">
        <f t="shared" si="109"/>
        <v>1294863297.7599998</v>
      </c>
      <c r="J143" s="30">
        <f t="shared" si="109"/>
        <v>1344701625.75</v>
      </c>
      <c r="K143" s="30">
        <f t="shared" si="109"/>
        <v>1324625368.7099998</v>
      </c>
      <c r="L143" s="30">
        <f t="shared" si="109"/>
        <v>1326571603.0799999</v>
      </c>
      <c r="M143" s="30">
        <f t="shared" si="109"/>
        <v>1305182855</v>
      </c>
      <c r="N143" s="70"/>
    </row>
    <row r="144" spans="1:15" ht="45" customHeight="1" x14ac:dyDescent="0.2">
      <c r="A144" s="5"/>
      <c r="B144" s="94"/>
      <c r="C144" s="29"/>
      <c r="D144" s="107"/>
      <c r="E144" s="95"/>
      <c r="F144" s="95"/>
      <c r="G144" s="108"/>
      <c r="H144" s="108"/>
      <c r="I144" s="108"/>
      <c r="J144" s="108"/>
      <c r="K144" s="111"/>
      <c r="L144" s="120"/>
      <c r="M144" s="108"/>
      <c r="N144" s="70"/>
    </row>
    <row r="145" spans="1:14" x14ac:dyDescent="0.2">
      <c r="A145" s="5"/>
      <c r="B145" s="11"/>
      <c r="C145" s="107"/>
      <c r="D145" s="107"/>
      <c r="E145" s="6"/>
      <c r="F145" s="53"/>
      <c r="G145" s="7"/>
      <c r="H145" s="7"/>
      <c r="I145" s="7"/>
      <c r="J145" s="7"/>
      <c r="L145" s="7"/>
      <c r="M145" s="7"/>
    </row>
    <row r="146" spans="1:14" x14ac:dyDescent="0.2">
      <c r="A146" s="8"/>
      <c r="B146" s="128" t="s">
        <v>123</v>
      </c>
      <c r="C146" s="128"/>
      <c r="D146" s="128"/>
      <c r="E146" s="2"/>
      <c r="F146" s="57"/>
      <c r="G146" s="129" t="s">
        <v>71</v>
      </c>
      <c r="H146" s="129"/>
      <c r="I146" s="129"/>
      <c r="J146" s="129"/>
      <c r="L146" s="27"/>
      <c r="M146" s="27"/>
    </row>
    <row r="147" spans="1:14" x14ac:dyDescent="0.2">
      <c r="A147" s="8"/>
      <c r="B147" s="128"/>
      <c r="C147" s="128"/>
      <c r="D147" s="128"/>
      <c r="E147" s="2"/>
      <c r="F147" s="57"/>
      <c r="G147" s="129"/>
      <c r="H147" s="129"/>
      <c r="I147" s="129"/>
      <c r="J147" s="129"/>
      <c r="L147" s="27"/>
      <c r="M147" s="27"/>
    </row>
    <row r="148" spans="1:14" ht="22.5" x14ac:dyDescent="0.2">
      <c r="A148" s="8"/>
      <c r="B148" s="29" t="s">
        <v>124</v>
      </c>
      <c r="C148" s="9"/>
      <c r="D148" s="10"/>
      <c r="E148" s="2"/>
      <c r="F148" s="57"/>
      <c r="G148" s="2"/>
      <c r="H148" s="2"/>
      <c r="I148" s="2"/>
      <c r="J148" s="2"/>
      <c r="L148" s="2"/>
      <c r="M148" s="2"/>
    </row>
    <row r="149" spans="1:14" x14ac:dyDescent="0.2">
      <c r="A149" s="8"/>
      <c r="B149" s="9"/>
      <c r="C149" s="9"/>
      <c r="D149" s="10"/>
      <c r="E149" s="2"/>
      <c r="F149" s="57"/>
      <c r="G149" s="33"/>
      <c r="H149" s="33"/>
      <c r="I149" s="33"/>
      <c r="J149" s="33"/>
      <c r="K149" s="33"/>
      <c r="L149" s="33"/>
      <c r="M149" s="33"/>
    </row>
    <row r="150" spans="1:14" x14ac:dyDescent="0.2">
      <c r="A150" s="8"/>
      <c r="B150" s="107"/>
      <c r="C150" s="107"/>
      <c r="D150" s="10"/>
      <c r="E150" s="2"/>
      <c r="F150" s="57"/>
      <c r="G150" s="33"/>
      <c r="H150" s="33"/>
      <c r="I150" s="33"/>
      <c r="J150" s="33"/>
      <c r="K150" s="33"/>
      <c r="L150" s="33"/>
      <c r="M150" s="33"/>
      <c r="N150" s="33"/>
    </row>
    <row r="151" spans="1:14" x14ac:dyDescent="0.2">
      <c r="A151" s="12"/>
      <c r="B151" s="13"/>
      <c r="C151" s="13"/>
      <c r="D151" s="14"/>
      <c r="E151" s="1"/>
      <c r="F151" s="58"/>
      <c r="G151" s="33"/>
      <c r="H151" s="33"/>
      <c r="I151" s="33"/>
      <c r="J151" s="33"/>
      <c r="K151" s="33"/>
      <c r="L151" s="33"/>
      <c r="M151" s="33"/>
    </row>
    <row r="152" spans="1:14" x14ac:dyDescent="0.2">
      <c r="A152" s="12"/>
      <c r="B152" s="13"/>
      <c r="C152" s="13"/>
      <c r="D152" s="14"/>
      <c r="E152" s="1"/>
      <c r="F152" s="58"/>
      <c r="G152" s="1"/>
      <c r="H152" s="1"/>
      <c r="I152" s="1"/>
      <c r="J152" s="1"/>
      <c r="L152" s="1"/>
      <c r="M152" s="1"/>
    </row>
  </sheetData>
  <sheetProtection formatCells="0" formatColumns="0" formatRows="0" insertColumns="0" insertRows="0" insertHyperlinks="0" deleteColumns="0" deleteRows="0" sort="0" autoFilter="0" pivotTables="0"/>
  <autoFilter ref="A6:L143"/>
  <mergeCells count="76">
    <mergeCell ref="H1:M1"/>
    <mergeCell ref="A8:A11"/>
    <mergeCell ref="B8:B11"/>
    <mergeCell ref="C8:C11"/>
    <mergeCell ref="A12:A15"/>
    <mergeCell ref="B12:B15"/>
    <mergeCell ref="C12:C15"/>
    <mergeCell ref="A3:L3"/>
    <mergeCell ref="J4:L4"/>
    <mergeCell ref="A5:A6"/>
    <mergeCell ref="B5:B6"/>
    <mergeCell ref="C5:C6"/>
    <mergeCell ref="D5:D6"/>
    <mergeCell ref="E5:F5"/>
    <mergeCell ref="G5:M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6:A68"/>
    <mergeCell ref="B66:B68"/>
    <mergeCell ref="C66:C68"/>
    <mergeCell ref="A69:A71"/>
    <mergeCell ref="B69:B71"/>
    <mergeCell ref="C69:C71"/>
    <mergeCell ref="A124:A127"/>
    <mergeCell ref="B124:B127"/>
    <mergeCell ref="C124:C127"/>
    <mergeCell ref="A128:A131"/>
    <mergeCell ref="B128:B131"/>
    <mergeCell ref="C128:C131"/>
    <mergeCell ref="A132:A135"/>
    <mergeCell ref="B132:B135"/>
    <mergeCell ref="C132:C135"/>
    <mergeCell ref="B146:D147"/>
    <mergeCell ref="G146:J147"/>
    <mergeCell ref="A136:A139"/>
    <mergeCell ref="B136:B139"/>
    <mergeCell ref="C136:C139"/>
    <mergeCell ref="A140:A143"/>
    <mergeCell ref="B140:B143"/>
    <mergeCell ref="C140:C143"/>
    <mergeCell ref="D62:D63"/>
    <mergeCell ref="F62:F63"/>
    <mergeCell ref="A62:A63"/>
    <mergeCell ref="B61:B63"/>
    <mergeCell ref="C61:C63"/>
  </mergeCells>
  <pageMargins left="0.23622047244094491" right="0.19685039370078741" top="0.62992125984251968" bottom="0.35433070866141736" header="0.23622047244094491" footer="0.19685039370078741"/>
  <pageSetup paperSize="9" scale="80" orientation="landscape" r:id="rId1"/>
  <headerFooter>
    <oddHeader>&amp;C&amp;P</oddHeader>
  </headerFooter>
  <rowBreaks count="1" manualBreakCount="1">
    <brk id="131" max="12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158"/>
      <c r="H1" s="158"/>
      <c r="I1" s="158"/>
      <c r="J1" s="158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50"/>
      <c r="H2" s="150"/>
      <c r="I2" s="150"/>
      <c r="J2" s="150"/>
      <c r="K2" s="150"/>
      <c r="L2" s="150"/>
      <c r="M2" s="79"/>
    </row>
    <row r="3" spans="1:14" ht="12.75" customHeight="1" x14ac:dyDescent="0.2">
      <c r="A3" s="151" t="s">
        <v>9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52"/>
      <c r="K4" s="152"/>
      <c r="L4" s="152"/>
      <c r="M4" s="60"/>
    </row>
    <row r="5" spans="1:14" ht="17.25" customHeight="1" x14ac:dyDescent="0.2">
      <c r="A5" s="153" t="s">
        <v>0</v>
      </c>
      <c r="B5" s="154" t="s">
        <v>97</v>
      </c>
      <c r="C5" s="154" t="s">
        <v>2</v>
      </c>
      <c r="D5" s="154" t="s">
        <v>10</v>
      </c>
      <c r="E5" s="153" t="s">
        <v>95</v>
      </c>
      <c r="F5" s="153"/>
      <c r="G5" s="155" t="s">
        <v>44</v>
      </c>
      <c r="H5" s="156"/>
      <c r="I5" s="156"/>
      <c r="J5" s="156"/>
      <c r="K5" s="156"/>
      <c r="L5" s="156"/>
      <c r="M5" s="157"/>
    </row>
    <row r="6" spans="1:14" ht="31.5" x14ac:dyDescent="0.2">
      <c r="A6" s="153"/>
      <c r="B6" s="154"/>
      <c r="C6" s="154"/>
      <c r="D6" s="154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148">
        <v>1</v>
      </c>
      <c r="B8" s="138" t="s">
        <v>6</v>
      </c>
      <c r="C8" s="149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148"/>
      <c r="B9" s="138"/>
      <c r="C9" s="149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148"/>
      <c r="B10" s="138"/>
      <c r="C10" s="149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148"/>
      <c r="B11" s="138"/>
      <c r="C11" s="149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148">
        <v>2</v>
      </c>
      <c r="B12" s="139" t="s">
        <v>51</v>
      </c>
      <c r="C12" s="149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148"/>
      <c r="B13" s="139"/>
      <c r="C13" s="149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148"/>
      <c r="B14" s="139"/>
      <c r="C14" s="149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148"/>
      <c r="B15" s="139"/>
      <c r="C15" s="149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148">
        <v>3</v>
      </c>
      <c r="B16" s="139" t="s">
        <v>53</v>
      </c>
      <c r="C16" s="149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148"/>
      <c r="B17" s="139"/>
      <c r="C17" s="149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48">
        <v>6</v>
      </c>
      <c r="B20" s="139" t="s">
        <v>52</v>
      </c>
      <c r="C20" s="149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148"/>
      <c r="B21" s="139"/>
      <c r="C21" s="149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148"/>
      <c r="B22" s="139"/>
      <c r="C22" s="149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142">
        <v>7</v>
      </c>
      <c r="B23" s="145" t="s">
        <v>73</v>
      </c>
      <c r="C23" s="121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43"/>
      <c r="B24" s="146"/>
      <c r="C24" s="127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44"/>
      <c r="B25" s="147"/>
      <c r="C25" s="122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142">
        <v>12</v>
      </c>
      <c r="B30" s="131" t="s">
        <v>120</v>
      </c>
      <c r="C30" s="121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43"/>
      <c r="B31" s="132"/>
      <c r="C31" s="127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43"/>
      <c r="B32" s="132"/>
      <c r="C32" s="127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44"/>
      <c r="B33" s="133"/>
      <c r="C33" s="122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148">
        <v>13</v>
      </c>
      <c r="B34" s="138" t="s">
        <v>14</v>
      </c>
      <c r="C34" s="149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148"/>
      <c r="B35" s="138"/>
      <c r="C35" s="149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148"/>
      <c r="B36" s="138"/>
      <c r="C36" s="149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148">
        <v>14</v>
      </c>
      <c r="B37" s="139" t="s">
        <v>79</v>
      </c>
      <c r="C37" s="149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148"/>
      <c r="B38" s="139"/>
      <c r="C38" s="149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148"/>
      <c r="B39" s="139"/>
      <c r="C39" s="149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148">
        <v>15</v>
      </c>
      <c r="B40" s="139" t="s">
        <v>80</v>
      </c>
      <c r="C40" s="149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148"/>
      <c r="B41" s="139"/>
      <c r="C41" s="149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148"/>
      <c r="B42" s="139"/>
      <c r="C42" s="149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148">
        <v>16</v>
      </c>
      <c r="B43" s="139" t="s">
        <v>55</v>
      </c>
      <c r="C43" s="149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148"/>
      <c r="B44" s="139"/>
      <c r="C44" s="149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148"/>
      <c r="B45" s="139"/>
      <c r="C45" s="149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142">
        <v>22</v>
      </c>
      <c r="B52" s="140" t="s">
        <v>15</v>
      </c>
      <c r="C52" s="121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43"/>
      <c r="B53" s="141"/>
      <c r="C53" s="127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43"/>
      <c r="B54" s="141"/>
      <c r="C54" s="122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142">
        <v>23</v>
      </c>
      <c r="B55" s="145" t="s">
        <v>49</v>
      </c>
      <c r="C55" s="121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43"/>
      <c r="B56" s="146"/>
      <c r="C56" s="127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44"/>
      <c r="B57" s="147"/>
      <c r="C57" s="122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142">
        <v>24</v>
      </c>
      <c r="B58" s="145" t="s">
        <v>69</v>
      </c>
      <c r="C58" s="121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43"/>
      <c r="B59" s="146"/>
      <c r="C59" s="127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44"/>
      <c r="B60" s="147"/>
      <c r="C60" s="122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25">
        <v>28</v>
      </c>
      <c r="B64" s="131" t="s">
        <v>68</v>
      </c>
      <c r="C64" s="121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30"/>
      <c r="B65" s="132"/>
      <c r="C65" s="127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26"/>
      <c r="B66" s="133"/>
      <c r="C66" s="122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25">
        <v>29</v>
      </c>
      <c r="B67" s="131" t="s">
        <v>81</v>
      </c>
      <c r="C67" s="121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30"/>
      <c r="B68" s="132"/>
      <c r="C68" s="127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26"/>
      <c r="B69" s="133"/>
      <c r="C69" s="122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25">
        <v>80</v>
      </c>
      <c r="B122" s="140" t="s">
        <v>117</v>
      </c>
      <c r="C122" s="142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30"/>
      <c r="B123" s="141"/>
      <c r="C123" s="143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30"/>
      <c r="B124" s="141"/>
      <c r="C124" s="143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26"/>
      <c r="B125" s="141"/>
      <c r="C125" s="143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25">
        <v>81</v>
      </c>
      <c r="B126" s="131" t="s">
        <v>114</v>
      </c>
      <c r="C126" s="142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30"/>
      <c r="B127" s="132"/>
      <c r="C127" s="143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30"/>
      <c r="B128" s="132"/>
      <c r="C128" s="143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26"/>
      <c r="B129" s="133"/>
      <c r="C129" s="144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25">
        <v>82</v>
      </c>
      <c r="B130" s="131" t="s">
        <v>115</v>
      </c>
      <c r="C130" s="142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30"/>
      <c r="B131" s="132"/>
      <c r="C131" s="143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30"/>
      <c r="B132" s="132"/>
      <c r="C132" s="143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26"/>
      <c r="B133" s="133"/>
      <c r="C133" s="144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25">
        <v>83</v>
      </c>
      <c r="B134" s="131" t="s">
        <v>116</v>
      </c>
      <c r="C134" s="142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30"/>
      <c r="B135" s="132"/>
      <c r="C135" s="143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30"/>
      <c r="B136" s="132"/>
      <c r="C136" s="143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26"/>
      <c r="B137" s="133"/>
      <c r="C137" s="144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37">
        <v>84</v>
      </c>
      <c r="B138" s="138" t="s">
        <v>42</v>
      </c>
      <c r="C138" s="154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37"/>
      <c r="B139" s="138"/>
      <c r="C139" s="154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37"/>
      <c r="B140" s="138"/>
      <c r="C140" s="154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37"/>
      <c r="B141" s="138"/>
      <c r="C141" s="154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28" t="s">
        <v>70</v>
      </c>
      <c r="C143" s="128"/>
      <c r="D143" s="128"/>
      <c r="E143" s="2"/>
      <c r="F143" s="57"/>
      <c r="G143" s="129" t="s">
        <v>71</v>
      </c>
      <c r="H143" s="129"/>
      <c r="I143" s="129"/>
      <c r="J143" s="129"/>
      <c r="L143" s="27"/>
      <c r="M143" s="27"/>
    </row>
    <row r="144" spans="1:13" x14ac:dyDescent="0.2">
      <c r="A144" s="8"/>
      <c r="B144" s="128"/>
      <c r="C144" s="128"/>
      <c r="D144" s="128"/>
      <c r="E144" s="2"/>
      <c r="F144" s="57"/>
      <c r="G144" s="129"/>
      <c r="H144" s="129"/>
      <c r="I144" s="129"/>
      <c r="J144" s="129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  <mergeCell ref="A8:A11"/>
    <mergeCell ref="B8:B11"/>
    <mergeCell ref="C8:C11"/>
    <mergeCell ref="A12:A15"/>
    <mergeCell ref="B12:B15"/>
    <mergeCell ref="C12:C1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4:A66"/>
    <mergeCell ref="B64:B66"/>
    <mergeCell ref="C64:C66"/>
    <mergeCell ref="A67:A69"/>
    <mergeCell ref="B67:B69"/>
    <mergeCell ref="C67:C69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B143:D144"/>
    <mergeCell ref="G143:J144"/>
    <mergeCell ref="A134:A137"/>
    <mergeCell ref="B134:B137"/>
    <mergeCell ref="C134:C137"/>
    <mergeCell ref="A138:A141"/>
    <mergeCell ref="B138:B141"/>
    <mergeCell ref="C138:C141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ПРОЕКТ 24.04.2020 Приложение 2</vt:lpstr>
      <vt:lpstr>старая субвенция</vt:lpstr>
      <vt:lpstr>'ПРОЕКТ 24.04.2020 Приложение 2'!Заголовки_для_печати</vt:lpstr>
      <vt:lpstr>'старая субвенция'!Заголовки_для_печати</vt:lpstr>
      <vt:lpstr>'ПРОЕКТ 24.04.2020 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2020-06-02T04:55:40Z</dcterms:modified>
</cp:coreProperties>
</file>