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831"/>
  </bookViews>
  <sheets>
    <sheet name="ПРОЕКТ с питанием" sheetId="6" r:id="rId1"/>
    <sheet name="старая субвенция" sheetId="3" state="hidden" r:id="rId2"/>
  </sheets>
  <definedNames>
    <definedName name="_xlnm._FilterDatabase" localSheetId="0" hidden="1">'ПРОЕКТ с питанием'!$A$6:$L$161</definedName>
    <definedName name="_xlnm._FilterDatabase" localSheetId="1" hidden="1">'старая субвенция'!$A$6:$L$141</definedName>
    <definedName name="_xlnm.Print_Titles" localSheetId="0">'ПРОЕКТ с питанием'!$B:$B,'ПРОЕКТ с питанием'!$5:$7</definedName>
    <definedName name="_xlnm.Print_Titles" localSheetId="1">'старая субвенция'!$B:$B,'старая субвенция'!$5:$7</definedName>
    <definedName name="_xlnm.Print_Area" localSheetId="0">'ПРОЕКТ с питанием'!$A$1:$M$164</definedName>
  </definedNames>
  <calcPr calcId="152511"/>
</workbook>
</file>

<file path=xl/calcChain.xml><?xml version="1.0" encoding="utf-8"?>
<calcChain xmlns="http://schemas.openxmlformats.org/spreadsheetml/2006/main">
  <c r="L47" i="6" l="1"/>
  <c r="I30" i="6" l="1"/>
  <c r="J30" i="6"/>
  <c r="G30" i="6" s="1"/>
  <c r="K30" i="6"/>
  <c r="L30" i="6"/>
  <c r="M30" i="6"/>
  <c r="I29" i="6"/>
  <c r="I28" i="6" s="1"/>
  <c r="J29" i="6"/>
  <c r="K29" i="6"/>
  <c r="L29" i="6"/>
  <c r="M29" i="6"/>
  <c r="M28" i="6" s="1"/>
  <c r="H30" i="6"/>
  <c r="H29" i="6"/>
  <c r="H28" i="6"/>
  <c r="J28" i="6"/>
  <c r="K28" i="6"/>
  <c r="G29" i="6"/>
  <c r="I85" i="6"/>
  <c r="J85" i="6"/>
  <c r="K85" i="6"/>
  <c r="L85" i="6"/>
  <c r="M85" i="6"/>
  <c r="I84" i="6"/>
  <c r="J84" i="6"/>
  <c r="K84" i="6"/>
  <c r="L84" i="6"/>
  <c r="M84" i="6"/>
  <c r="H85" i="6"/>
  <c r="H84" i="6"/>
  <c r="H83" i="6" s="1"/>
  <c r="I83" i="6"/>
  <c r="J83" i="6"/>
  <c r="K83" i="6"/>
  <c r="M94" i="6"/>
  <c r="H94" i="6"/>
  <c r="I94" i="6"/>
  <c r="I93" i="6" s="1"/>
  <c r="J94" i="6"/>
  <c r="K94" i="6"/>
  <c r="K93" i="6" s="1"/>
  <c r="I95" i="6"/>
  <c r="J95" i="6"/>
  <c r="K95" i="6"/>
  <c r="L95" i="6"/>
  <c r="M95" i="6"/>
  <c r="H95" i="6"/>
  <c r="H93" i="6" s="1"/>
  <c r="I100" i="6"/>
  <c r="G100" i="6" s="1"/>
  <c r="J100" i="6"/>
  <c r="K100" i="6"/>
  <c r="L100" i="6"/>
  <c r="L98" i="6" s="1"/>
  <c r="M100" i="6"/>
  <c r="H100" i="6"/>
  <c r="I99" i="6"/>
  <c r="J99" i="6"/>
  <c r="J98" i="6" s="1"/>
  <c r="K99" i="6"/>
  <c r="L99" i="6"/>
  <c r="M99" i="6"/>
  <c r="H99" i="6"/>
  <c r="K98" i="6"/>
  <c r="I101" i="6"/>
  <c r="J101" i="6"/>
  <c r="K101" i="6"/>
  <c r="L101" i="6"/>
  <c r="M101" i="6"/>
  <c r="H101" i="6"/>
  <c r="I104" i="6"/>
  <c r="J104" i="6"/>
  <c r="K104" i="6"/>
  <c r="L104" i="6"/>
  <c r="M104" i="6"/>
  <c r="H104" i="6"/>
  <c r="I107" i="6"/>
  <c r="J107" i="6"/>
  <c r="K107" i="6"/>
  <c r="L107" i="6"/>
  <c r="M107" i="6"/>
  <c r="H107" i="6"/>
  <c r="G99" i="6"/>
  <c r="G102" i="6"/>
  <c r="G103" i="6"/>
  <c r="G105" i="6"/>
  <c r="G106" i="6"/>
  <c r="G108" i="6"/>
  <c r="G109" i="6"/>
  <c r="J93" i="6"/>
  <c r="M83" i="6" l="1"/>
  <c r="M93" i="6"/>
  <c r="M98" i="6"/>
  <c r="I98" i="6"/>
  <c r="H98" i="6"/>
  <c r="G98" i="6"/>
  <c r="G101" i="6"/>
  <c r="G104" i="6"/>
  <c r="G107" i="6"/>
  <c r="L102" i="6" l="1"/>
  <c r="L94" i="6" s="1"/>
  <c r="L103" i="6"/>
  <c r="G94" i="6" l="1"/>
  <c r="G157" i="6"/>
  <c r="G156" i="6"/>
  <c r="G155" i="6"/>
  <c r="M154" i="6"/>
  <c r="L154" i="6"/>
  <c r="K154" i="6"/>
  <c r="J154" i="6"/>
  <c r="J150" i="6" s="1"/>
  <c r="I154" i="6"/>
  <c r="H154" i="6"/>
  <c r="M153" i="6"/>
  <c r="L153" i="6"/>
  <c r="L149" i="6" s="1"/>
  <c r="L145" i="6" s="1"/>
  <c r="L35" i="6" s="1"/>
  <c r="K153" i="6"/>
  <c r="K149" i="6" s="1"/>
  <c r="K145" i="6" s="1"/>
  <c r="K35" i="6" s="1"/>
  <c r="J153" i="6"/>
  <c r="J145" i="6" s="1"/>
  <c r="J35" i="6" s="1"/>
  <c r="I153" i="6"/>
  <c r="I145" i="6" s="1"/>
  <c r="I35" i="6" s="1"/>
  <c r="H153" i="6"/>
  <c r="M152" i="6"/>
  <c r="M148" i="6" s="1"/>
  <c r="M144" i="6" s="1"/>
  <c r="M34" i="6" s="1"/>
  <c r="L152" i="6"/>
  <c r="K152" i="6"/>
  <c r="K148" i="6" s="1"/>
  <c r="J152" i="6"/>
  <c r="J144" i="6" s="1"/>
  <c r="J34" i="6" s="1"/>
  <c r="I152" i="6"/>
  <c r="I144" i="6" s="1"/>
  <c r="I34" i="6" s="1"/>
  <c r="H152" i="6"/>
  <c r="H148" i="6" s="1"/>
  <c r="M151" i="6"/>
  <c r="L151" i="6"/>
  <c r="L147" i="6" s="1"/>
  <c r="L146" i="6" s="1"/>
  <c r="K151" i="6"/>
  <c r="K147" i="6" s="1"/>
  <c r="K143" i="6" s="1"/>
  <c r="K33" i="6" s="1"/>
  <c r="K13" i="6" s="1"/>
  <c r="K9" i="6" s="1"/>
  <c r="J151" i="6"/>
  <c r="I151" i="6"/>
  <c r="I147" i="6" s="1"/>
  <c r="H151" i="6"/>
  <c r="H147" i="6" s="1"/>
  <c r="I150" i="6"/>
  <c r="I142" i="6" s="1"/>
  <c r="H150" i="6"/>
  <c r="H146" i="6" s="1"/>
  <c r="M149" i="6"/>
  <c r="I149" i="6"/>
  <c r="L148" i="6"/>
  <c r="L144" i="6" s="1"/>
  <c r="L34" i="6" s="1"/>
  <c r="I148" i="6"/>
  <c r="M145" i="6"/>
  <c r="G141" i="6"/>
  <c r="G140" i="6"/>
  <c r="G139" i="6"/>
  <c r="G138" i="6"/>
  <c r="G137" i="6"/>
  <c r="M136" i="6"/>
  <c r="L136" i="6"/>
  <c r="K136" i="6"/>
  <c r="J136" i="6"/>
  <c r="H136" i="6"/>
  <c r="G135" i="6"/>
  <c r="M134" i="6"/>
  <c r="L134" i="6"/>
  <c r="K134" i="6"/>
  <c r="J134" i="6"/>
  <c r="I134" i="6"/>
  <c r="H134" i="6"/>
  <c r="G133" i="6"/>
  <c r="M132" i="6"/>
  <c r="L132" i="6"/>
  <c r="K132" i="6"/>
  <c r="J132" i="6"/>
  <c r="I132" i="6"/>
  <c r="H132" i="6"/>
  <c r="G131" i="6"/>
  <c r="M130" i="6"/>
  <c r="L130" i="6"/>
  <c r="K130" i="6"/>
  <c r="J130" i="6"/>
  <c r="I130" i="6"/>
  <c r="H130" i="6"/>
  <c r="M129" i="6"/>
  <c r="M128" i="6" s="1"/>
  <c r="J129" i="6"/>
  <c r="G129" i="6" s="1"/>
  <c r="L128" i="6"/>
  <c r="K128" i="6"/>
  <c r="I128" i="6"/>
  <c r="I127" i="6" s="1"/>
  <c r="H128" i="6"/>
  <c r="H127" i="6" s="1"/>
  <c r="G125" i="6"/>
  <c r="G124" i="6"/>
  <c r="G123" i="6"/>
  <c r="G122" i="6"/>
  <c r="G121" i="6"/>
  <c r="M120" i="6"/>
  <c r="L120" i="6"/>
  <c r="K120" i="6"/>
  <c r="J120" i="6"/>
  <c r="I120" i="6"/>
  <c r="H120" i="6"/>
  <c r="G119" i="6"/>
  <c r="M118" i="6"/>
  <c r="L118" i="6"/>
  <c r="K118" i="6"/>
  <c r="J118" i="6"/>
  <c r="I118" i="6"/>
  <c r="H118" i="6"/>
  <c r="G117" i="6"/>
  <c r="M116" i="6"/>
  <c r="L116" i="6"/>
  <c r="K116" i="6"/>
  <c r="J116" i="6"/>
  <c r="I116" i="6"/>
  <c r="H116" i="6"/>
  <c r="G115" i="6"/>
  <c r="M114" i="6"/>
  <c r="L114" i="6"/>
  <c r="K114" i="6"/>
  <c r="K111" i="6" s="1"/>
  <c r="K110" i="6" s="1"/>
  <c r="J114" i="6"/>
  <c r="I114" i="6"/>
  <c r="H114" i="6"/>
  <c r="G113" i="6"/>
  <c r="M112" i="6"/>
  <c r="L112" i="6"/>
  <c r="K112" i="6"/>
  <c r="J112" i="6"/>
  <c r="J111" i="6" s="1"/>
  <c r="I112" i="6"/>
  <c r="H112" i="6"/>
  <c r="M97" i="6"/>
  <c r="L96" i="6"/>
  <c r="G95" i="6" s="1"/>
  <c r="K96" i="6"/>
  <c r="J96" i="6"/>
  <c r="I96" i="6"/>
  <c r="H96" i="6"/>
  <c r="G92" i="6"/>
  <c r="M91" i="6"/>
  <c r="L91" i="6"/>
  <c r="K91" i="6"/>
  <c r="J91" i="6"/>
  <c r="I91" i="6"/>
  <c r="H91" i="6"/>
  <c r="G90" i="6"/>
  <c r="M89" i="6"/>
  <c r="L89" i="6"/>
  <c r="K89" i="6"/>
  <c r="J89" i="6"/>
  <c r="G89" i="6" s="1"/>
  <c r="I89" i="6"/>
  <c r="H89" i="6"/>
  <c r="G88" i="6"/>
  <c r="M87" i="6"/>
  <c r="M86" i="6" s="1"/>
  <c r="M27" i="6" s="1"/>
  <c r="L87" i="6"/>
  <c r="K87" i="6"/>
  <c r="J87" i="6"/>
  <c r="I87" i="6"/>
  <c r="I86" i="6" s="1"/>
  <c r="H87" i="6"/>
  <c r="I82" i="6"/>
  <c r="G82" i="6" s="1"/>
  <c r="I81" i="6"/>
  <c r="I80" i="6"/>
  <c r="G80" i="6" s="1"/>
  <c r="K79" i="6"/>
  <c r="G78" i="6"/>
  <c r="M77" i="6"/>
  <c r="M76" i="6" s="1"/>
  <c r="M75" i="6" s="1"/>
  <c r="M26" i="6" s="1"/>
  <c r="L77" i="6"/>
  <c r="L76" i="6" s="1"/>
  <c r="L75" i="6" s="1"/>
  <c r="L26" i="6" s="1"/>
  <c r="J77" i="6"/>
  <c r="J76" i="6" s="1"/>
  <c r="J75" i="6" s="1"/>
  <c r="J26" i="6" s="1"/>
  <c r="H77" i="6"/>
  <c r="M74" i="6"/>
  <c r="L74" i="6"/>
  <c r="K74" i="6"/>
  <c r="J74" i="6"/>
  <c r="G73" i="6"/>
  <c r="I72" i="6"/>
  <c r="G72" i="6" s="1"/>
  <c r="M71" i="6"/>
  <c r="L71" i="6"/>
  <c r="K71" i="6"/>
  <c r="J71" i="6"/>
  <c r="H71" i="6"/>
  <c r="M70" i="6"/>
  <c r="M68" i="6" s="1"/>
  <c r="L70" i="6"/>
  <c r="L68" i="6" s="1"/>
  <c r="K70" i="6"/>
  <c r="J70" i="6"/>
  <c r="J68" i="6" s="1"/>
  <c r="I70" i="6"/>
  <c r="I68" i="6" s="1"/>
  <c r="G69" i="6"/>
  <c r="K68" i="6"/>
  <c r="H68" i="6"/>
  <c r="G67" i="6"/>
  <c r="G66" i="6"/>
  <c r="M65" i="6"/>
  <c r="L65" i="6"/>
  <c r="K65" i="6"/>
  <c r="J65" i="6"/>
  <c r="J63" i="6" s="1"/>
  <c r="I65" i="6"/>
  <c r="G64" i="6"/>
  <c r="K63" i="6"/>
  <c r="H63" i="6"/>
  <c r="H62" i="6"/>
  <c r="H59" i="6" s="1"/>
  <c r="H56" i="6" s="1"/>
  <c r="H25" i="6" s="1"/>
  <c r="M61" i="6"/>
  <c r="L61" i="6"/>
  <c r="L58" i="6" s="1"/>
  <c r="L55" i="6" s="1"/>
  <c r="L24" i="6" s="1"/>
  <c r="K61" i="6"/>
  <c r="J61" i="6"/>
  <c r="H61" i="6"/>
  <c r="K58" i="6"/>
  <c r="K55" i="6" s="1"/>
  <c r="K24" i="6" s="1"/>
  <c r="J58" i="6"/>
  <c r="J24" i="6" s="1"/>
  <c r="J53" i="6"/>
  <c r="G53" i="6" s="1"/>
  <c r="M52" i="6"/>
  <c r="K52" i="6"/>
  <c r="J52" i="6"/>
  <c r="I52" i="6"/>
  <c r="M51" i="6"/>
  <c r="M43" i="6" s="1"/>
  <c r="M40" i="6" s="1"/>
  <c r="M37" i="6" s="1"/>
  <c r="M21" i="6" s="1"/>
  <c r="L51" i="6"/>
  <c r="L43" i="6" s="1"/>
  <c r="L40" i="6" s="1"/>
  <c r="L37" i="6" s="1"/>
  <c r="L21" i="6" s="1"/>
  <c r="K51" i="6"/>
  <c r="K43" i="6" s="1"/>
  <c r="K40" i="6" s="1"/>
  <c r="K37" i="6" s="1"/>
  <c r="J51" i="6"/>
  <c r="I51" i="6"/>
  <c r="H50" i="6"/>
  <c r="G50" i="6" s="1"/>
  <c r="H49" i="6"/>
  <c r="M48" i="6"/>
  <c r="J48" i="6"/>
  <c r="I48" i="6"/>
  <c r="H48" i="6"/>
  <c r="M47" i="6"/>
  <c r="M44" i="6" s="1"/>
  <c r="M41" i="6" s="1"/>
  <c r="M38" i="6" s="1"/>
  <c r="M22" i="6" s="1"/>
  <c r="J47" i="6"/>
  <c r="I47" i="6"/>
  <c r="H47" i="6"/>
  <c r="J46" i="6"/>
  <c r="I46" i="6"/>
  <c r="H46" i="6"/>
  <c r="L45" i="6"/>
  <c r="K45" i="6"/>
  <c r="L44" i="6"/>
  <c r="L41" i="6" s="1"/>
  <c r="L38" i="6" s="1"/>
  <c r="L22" i="6" s="1"/>
  <c r="H43" i="6"/>
  <c r="H40" i="6" s="1"/>
  <c r="M35" i="6"/>
  <c r="G19" i="6"/>
  <c r="J18" i="6"/>
  <c r="J17" i="6" s="1"/>
  <c r="J16" i="6" s="1"/>
  <c r="I18" i="6"/>
  <c r="I17" i="6" s="1"/>
  <c r="I16" i="6" s="1"/>
  <c r="H18" i="6"/>
  <c r="M17" i="6"/>
  <c r="M16" i="6" s="1"/>
  <c r="L17" i="6"/>
  <c r="K17" i="6"/>
  <c r="K16" i="6" s="1"/>
  <c r="L93" i="6" l="1"/>
  <c r="G84" i="6"/>
  <c r="M45" i="6"/>
  <c r="H60" i="6"/>
  <c r="K62" i="6"/>
  <c r="K59" i="6" s="1"/>
  <c r="K56" i="6" s="1"/>
  <c r="K25" i="6" s="1"/>
  <c r="H143" i="6"/>
  <c r="H33" i="6" s="1"/>
  <c r="H13" i="6" s="1"/>
  <c r="H9" i="6" s="1"/>
  <c r="L16" i="6"/>
  <c r="I61" i="6"/>
  <c r="J110" i="6"/>
  <c r="I45" i="6"/>
  <c r="G68" i="6"/>
  <c r="G74" i="6"/>
  <c r="I126" i="6"/>
  <c r="H144" i="6"/>
  <c r="H34" i="6" s="1"/>
  <c r="J149" i="6"/>
  <c r="G153" i="6"/>
  <c r="H58" i="6"/>
  <c r="H57" i="6" s="1"/>
  <c r="I62" i="6"/>
  <c r="I60" i="6" s="1"/>
  <c r="M62" i="6"/>
  <c r="M59" i="6" s="1"/>
  <c r="M56" i="6" s="1"/>
  <c r="M25" i="6" s="1"/>
  <c r="H86" i="6"/>
  <c r="H27" i="6" s="1"/>
  <c r="G120" i="6"/>
  <c r="M127" i="6"/>
  <c r="M126" i="6" s="1"/>
  <c r="J148" i="6"/>
  <c r="G148" i="6" s="1"/>
  <c r="M150" i="6"/>
  <c r="J146" i="6"/>
  <c r="J142" i="6"/>
  <c r="J128" i="6"/>
  <c r="G128" i="6" s="1"/>
  <c r="H45" i="6"/>
  <c r="G45" i="6" s="1"/>
  <c r="I71" i="6"/>
  <c r="G71" i="6" s="1"/>
  <c r="I110" i="6"/>
  <c r="I31" i="6" s="1"/>
  <c r="M111" i="6"/>
  <c r="M110" i="6" s="1"/>
  <c r="G118" i="6"/>
  <c r="K127" i="6"/>
  <c r="K126" i="6" s="1"/>
  <c r="K31" i="6" s="1"/>
  <c r="G132" i="6"/>
  <c r="H142" i="6"/>
  <c r="I143" i="6"/>
  <c r="I33" i="6" s="1"/>
  <c r="I32" i="6" s="1"/>
  <c r="M147" i="6"/>
  <c r="G151" i="6"/>
  <c r="G152" i="6"/>
  <c r="G18" i="6"/>
  <c r="H24" i="6"/>
  <c r="H23" i="6" s="1"/>
  <c r="L42" i="6"/>
  <c r="H55" i="6"/>
  <c r="H54" i="6" s="1"/>
  <c r="K60" i="6"/>
  <c r="J62" i="6"/>
  <c r="J59" i="6" s="1"/>
  <c r="J56" i="6" s="1"/>
  <c r="J25" i="6" s="1"/>
  <c r="J23" i="6" s="1"/>
  <c r="G65" i="6"/>
  <c r="G63" i="6" s="1"/>
  <c r="G70" i="6"/>
  <c r="K86" i="6"/>
  <c r="K27" i="6" s="1"/>
  <c r="G116" i="6"/>
  <c r="G130" i="6"/>
  <c r="K23" i="6"/>
  <c r="M42" i="6"/>
  <c r="L86" i="6"/>
  <c r="L27" i="6" s="1"/>
  <c r="G91" i="6"/>
  <c r="G114" i="6"/>
  <c r="G136" i="6"/>
  <c r="L143" i="6"/>
  <c r="L33" i="6" s="1"/>
  <c r="G154" i="6"/>
  <c r="M20" i="6"/>
  <c r="M36" i="6"/>
  <c r="L20" i="6"/>
  <c r="H159" i="6"/>
  <c r="K159" i="6"/>
  <c r="M58" i="6"/>
  <c r="M60" i="6"/>
  <c r="K21" i="6"/>
  <c r="H37" i="6"/>
  <c r="H21" i="6"/>
  <c r="G49" i="6"/>
  <c r="H44" i="6"/>
  <c r="H42" i="6" s="1"/>
  <c r="K54" i="6"/>
  <c r="H17" i="6"/>
  <c r="L36" i="6"/>
  <c r="G48" i="6"/>
  <c r="I44" i="6"/>
  <c r="I41" i="6" s="1"/>
  <c r="G79" i="6"/>
  <c r="K77" i="6"/>
  <c r="K76" i="6" s="1"/>
  <c r="K75" i="6" s="1"/>
  <c r="K26" i="6" s="1"/>
  <c r="G134" i="6"/>
  <c r="H126" i="6"/>
  <c r="L62" i="6"/>
  <c r="L63" i="6"/>
  <c r="I58" i="6"/>
  <c r="G61" i="6"/>
  <c r="K144" i="6"/>
  <c r="I59" i="6"/>
  <c r="I27" i="6"/>
  <c r="G87" i="6"/>
  <c r="J86" i="6"/>
  <c r="J44" i="6"/>
  <c r="J41" i="6" s="1"/>
  <c r="G47" i="6"/>
  <c r="K44" i="6"/>
  <c r="G52" i="6"/>
  <c r="G97" i="6"/>
  <c r="M96" i="6"/>
  <c r="G112" i="6"/>
  <c r="H110" i="6"/>
  <c r="H111" i="6"/>
  <c r="L111" i="6"/>
  <c r="L110" i="6" s="1"/>
  <c r="L127" i="6"/>
  <c r="L126" i="6" s="1"/>
  <c r="H145" i="6"/>
  <c r="J147" i="6"/>
  <c r="G147" i="6" s="1"/>
  <c r="K150" i="6"/>
  <c r="L39" i="6"/>
  <c r="M39" i="6"/>
  <c r="J43" i="6"/>
  <c r="G46" i="6"/>
  <c r="J45" i="6"/>
  <c r="G51" i="6"/>
  <c r="I43" i="6"/>
  <c r="J55" i="6"/>
  <c r="H76" i="6"/>
  <c r="G81" i="6"/>
  <c r="I77" i="6"/>
  <c r="I76" i="6" s="1"/>
  <c r="I75" i="6" s="1"/>
  <c r="I26" i="6" s="1"/>
  <c r="J143" i="6"/>
  <c r="K146" i="6"/>
  <c r="L150" i="6"/>
  <c r="L142" i="6"/>
  <c r="I146" i="6"/>
  <c r="H149" i="6"/>
  <c r="K57" i="6"/>
  <c r="I63" i="6"/>
  <c r="M63" i="6"/>
  <c r="I111" i="6"/>
  <c r="L83" i="6" l="1"/>
  <c r="G85" i="6"/>
  <c r="L15" i="6"/>
  <c r="L28" i="6"/>
  <c r="L14" i="6"/>
  <c r="L10" i="6" s="1"/>
  <c r="G149" i="6"/>
  <c r="J126" i="6"/>
  <c r="J31" i="6" s="1"/>
  <c r="I13" i="6"/>
  <c r="I9" i="6" s="1"/>
  <c r="G126" i="6"/>
  <c r="G150" i="6"/>
  <c r="J57" i="6"/>
  <c r="J127" i="6"/>
  <c r="G127" i="6" s="1"/>
  <c r="J60" i="6"/>
  <c r="J54" i="6"/>
  <c r="G62" i="6"/>
  <c r="M31" i="6"/>
  <c r="L13" i="6"/>
  <c r="L9" i="6" s="1"/>
  <c r="L32" i="6"/>
  <c r="G111" i="6"/>
  <c r="M146" i="6"/>
  <c r="G146" i="6" s="1"/>
  <c r="M143" i="6"/>
  <c r="G143" i="6" s="1"/>
  <c r="J27" i="6"/>
  <c r="I38" i="6"/>
  <c r="I22" i="6"/>
  <c r="M55" i="6"/>
  <c r="M57" i="6"/>
  <c r="G77" i="6"/>
  <c r="I42" i="6"/>
  <c r="G43" i="6"/>
  <c r="I40" i="6"/>
  <c r="J40" i="6"/>
  <c r="J42" i="6"/>
  <c r="G110" i="6"/>
  <c r="H31" i="6"/>
  <c r="G86" i="6"/>
  <c r="I56" i="6"/>
  <c r="G144" i="6"/>
  <c r="K34" i="6"/>
  <c r="G44" i="6"/>
  <c r="H41" i="6"/>
  <c r="H75" i="6"/>
  <c r="G76" i="6"/>
  <c r="G145" i="6"/>
  <c r="H35" i="6"/>
  <c r="K41" i="6"/>
  <c r="K42" i="6"/>
  <c r="G58" i="6"/>
  <c r="I55" i="6"/>
  <c r="I24" i="6"/>
  <c r="I57" i="6"/>
  <c r="J22" i="6"/>
  <c r="J38" i="6"/>
  <c r="G27" i="6"/>
  <c r="L59" i="6"/>
  <c r="G59" i="6" s="1"/>
  <c r="L60" i="6"/>
  <c r="J33" i="6"/>
  <c r="L31" i="6"/>
  <c r="G96" i="6"/>
  <c r="K142" i="6"/>
  <c r="G17" i="6"/>
  <c r="H16" i="6"/>
  <c r="G16" i="6" s="1"/>
  <c r="H14" i="6"/>
  <c r="L160" i="6"/>
  <c r="N10" i="6"/>
  <c r="G60" i="6" l="1"/>
  <c r="J15" i="6"/>
  <c r="J11" i="6" s="1"/>
  <c r="J161" i="6" s="1"/>
  <c r="M142" i="6"/>
  <c r="G142" i="6" s="1"/>
  <c r="M33" i="6"/>
  <c r="G33" i="6" s="1"/>
  <c r="N9" i="6"/>
  <c r="L159" i="6"/>
  <c r="G42" i="6"/>
  <c r="G41" i="6"/>
  <c r="H38" i="6"/>
  <c r="H22" i="6"/>
  <c r="H39" i="6"/>
  <c r="I25" i="6"/>
  <c r="I23" i="6" s="1"/>
  <c r="H10" i="6"/>
  <c r="G83" i="6"/>
  <c r="G93" i="6"/>
  <c r="K38" i="6"/>
  <c r="K39" i="6"/>
  <c r="G75" i="6"/>
  <c r="H26" i="6"/>
  <c r="G26" i="6" s="1"/>
  <c r="M54" i="6"/>
  <c r="M24" i="6"/>
  <c r="G24" i="6" s="1"/>
  <c r="I159" i="6"/>
  <c r="I54" i="6"/>
  <c r="G55" i="6"/>
  <c r="G35" i="6"/>
  <c r="H32" i="6"/>
  <c r="G34" i="6"/>
  <c r="K32" i="6"/>
  <c r="J39" i="6"/>
  <c r="J37" i="6"/>
  <c r="J36" i="6" s="1"/>
  <c r="J21" i="6"/>
  <c r="J13" i="6"/>
  <c r="J32" i="6"/>
  <c r="L56" i="6"/>
  <c r="G56" i="6" s="1"/>
  <c r="L57" i="6"/>
  <c r="G57" i="6" s="1"/>
  <c r="G31" i="6"/>
  <c r="I39" i="6"/>
  <c r="I37" i="6"/>
  <c r="I21" i="6"/>
  <c r="G40" i="6"/>
  <c r="K14" i="6"/>
  <c r="I15" i="6" l="1"/>
  <c r="I11" i="6" s="1"/>
  <c r="I161" i="6" s="1"/>
  <c r="M32" i="6"/>
  <c r="G32" i="6" s="1"/>
  <c r="M13" i="6"/>
  <c r="M9" i="6" s="1"/>
  <c r="I20" i="6"/>
  <c r="I14" i="6"/>
  <c r="G21" i="6"/>
  <c r="J9" i="6"/>
  <c r="G13" i="6"/>
  <c r="H160" i="6"/>
  <c r="M15" i="6"/>
  <c r="M11" i="6" s="1"/>
  <c r="G28" i="6"/>
  <c r="G38" i="6"/>
  <c r="H36" i="6"/>
  <c r="I36" i="6"/>
  <c r="G37" i="6"/>
  <c r="N56" i="6"/>
  <c r="L25" i="6"/>
  <c r="L54" i="6"/>
  <c r="G54" i="6" s="1"/>
  <c r="M23" i="6"/>
  <c r="M14" i="6"/>
  <c r="G39" i="6"/>
  <c r="K10" i="6"/>
  <c r="J20" i="6"/>
  <c r="J14" i="6"/>
  <c r="J10" i="6" s="1"/>
  <c r="J160" i="6" s="1"/>
  <c r="K22" i="6"/>
  <c r="G22" i="6" s="1"/>
  <c r="K36" i="6"/>
  <c r="H15" i="6"/>
  <c r="H20" i="6"/>
  <c r="M159" i="6" l="1"/>
  <c r="O9" i="6"/>
  <c r="J12" i="6"/>
  <c r="J159" i="6"/>
  <c r="J8" i="6"/>
  <c r="G9" i="6"/>
  <c r="H11" i="6"/>
  <c r="H12" i="6"/>
  <c r="K160" i="6"/>
  <c r="M10" i="6"/>
  <c r="M12" i="6"/>
  <c r="M161" i="6"/>
  <c r="P11" i="6" s="1"/>
  <c r="O11" i="6"/>
  <c r="K15" i="6"/>
  <c r="K20" i="6"/>
  <c r="G20" i="6" s="1"/>
  <c r="L23" i="6"/>
  <c r="G23" i="6" s="1"/>
  <c r="G36" i="6"/>
  <c r="G25" i="6"/>
  <c r="I10" i="6"/>
  <c r="I12" i="6"/>
  <c r="G14" i="6"/>
  <c r="K11" i="6" l="1"/>
  <c r="K12" i="6"/>
  <c r="H161" i="6"/>
  <c r="H8" i="6"/>
  <c r="G15" i="6"/>
  <c r="M160" i="6"/>
  <c r="M158" i="6" s="1"/>
  <c r="O10" i="6"/>
  <c r="O8" i="6" s="1"/>
  <c r="M8" i="6"/>
  <c r="J158" i="6"/>
  <c r="G159" i="6"/>
  <c r="L11" i="6"/>
  <c r="L12" i="6"/>
  <c r="I160" i="6"/>
  <c r="I8" i="6"/>
  <c r="G10" i="6"/>
  <c r="G11" i="6" l="1"/>
  <c r="G12" i="6"/>
  <c r="P10" i="6"/>
  <c r="I158" i="6"/>
  <c r="G160" i="6"/>
  <c r="H158" i="6"/>
  <c r="P8" i="6"/>
  <c r="L161" i="6"/>
  <c r="L158" i="6" s="1"/>
  <c r="N11" i="6"/>
  <c r="N8" i="6" s="1"/>
  <c r="L8" i="6"/>
  <c r="K161" i="6"/>
  <c r="K158" i="6" s="1"/>
  <c r="K8" i="6"/>
  <c r="G161" i="6" l="1"/>
  <c r="G8" i="6"/>
  <c r="G158" i="6"/>
  <c r="G137" i="3" l="1"/>
  <c r="G136" i="3"/>
  <c r="G135" i="3"/>
  <c r="M134" i="3"/>
  <c r="L134" i="3"/>
  <c r="K134" i="3"/>
  <c r="J134" i="3"/>
  <c r="I134" i="3"/>
  <c r="H134" i="3"/>
  <c r="G134" i="3" s="1"/>
  <c r="M133" i="3"/>
  <c r="L133" i="3"/>
  <c r="K133" i="3"/>
  <c r="J133" i="3"/>
  <c r="I133" i="3"/>
  <c r="H133" i="3"/>
  <c r="G133" i="3"/>
  <c r="M132" i="3"/>
  <c r="L132" i="3"/>
  <c r="K132" i="3"/>
  <c r="J132" i="3"/>
  <c r="I132" i="3"/>
  <c r="H132" i="3"/>
  <c r="G132" i="3" s="1"/>
  <c r="M131" i="3"/>
  <c r="L131" i="3"/>
  <c r="K131" i="3"/>
  <c r="J131" i="3"/>
  <c r="I131" i="3"/>
  <c r="H131" i="3"/>
  <c r="G131" i="3"/>
  <c r="M130" i="3"/>
  <c r="L130" i="3"/>
  <c r="K130" i="3"/>
  <c r="J130" i="3"/>
  <c r="I130" i="3"/>
  <c r="H130" i="3"/>
  <c r="G130" i="3" s="1"/>
  <c r="M129" i="3"/>
  <c r="L129" i="3"/>
  <c r="K129" i="3"/>
  <c r="J129" i="3"/>
  <c r="I129" i="3"/>
  <c r="H129" i="3"/>
  <c r="G129" i="3"/>
  <c r="M128" i="3"/>
  <c r="L128" i="3"/>
  <c r="K128" i="3"/>
  <c r="J128" i="3"/>
  <c r="I128" i="3"/>
  <c r="H128" i="3"/>
  <c r="G128" i="3" s="1"/>
  <c r="M127" i="3"/>
  <c r="L127" i="3"/>
  <c r="K127" i="3"/>
  <c r="J127" i="3"/>
  <c r="I127" i="3"/>
  <c r="H127" i="3"/>
  <c r="G127" i="3"/>
  <c r="M126" i="3"/>
  <c r="L126" i="3"/>
  <c r="K126" i="3"/>
  <c r="J126" i="3"/>
  <c r="I126" i="3"/>
  <c r="H126" i="3"/>
  <c r="G126" i="3" s="1"/>
  <c r="M125" i="3"/>
  <c r="L125" i="3"/>
  <c r="K125" i="3"/>
  <c r="J125" i="3"/>
  <c r="I125" i="3"/>
  <c r="H125" i="3"/>
  <c r="G125" i="3"/>
  <c r="M124" i="3"/>
  <c r="L124" i="3"/>
  <c r="K124" i="3"/>
  <c r="J124" i="3"/>
  <c r="I124" i="3"/>
  <c r="H124" i="3"/>
  <c r="G124" i="3" s="1"/>
  <c r="M123" i="3"/>
  <c r="M31" i="3" s="1"/>
  <c r="M13" i="3" s="1"/>
  <c r="M9" i="3" s="1"/>
  <c r="M139" i="3" s="1"/>
  <c r="L123" i="3"/>
  <c r="K123" i="3"/>
  <c r="K31" i="3" s="1"/>
  <c r="K13" i="3" s="1"/>
  <c r="K9" i="3" s="1"/>
  <c r="K139" i="3" s="1"/>
  <c r="J123" i="3"/>
  <c r="I123" i="3"/>
  <c r="I31" i="3" s="1"/>
  <c r="I13" i="3" s="1"/>
  <c r="I9" i="3" s="1"/>
  <c r="I139" i="3" s="1"/>
  <c r="H123" i="3"/>
  <c r="G123" i="3"/>
  <c r="M122" i="3"/>
  <c r="L122" i="3"/>
  <c r="K122" i="3"/>
  <c r="J122" i="3"/>
  <c r="I122" i="3"/>
  <c r="H122" i="3"/>
  <c r="G122" i="3" s="1"/>
  <c r="G121" i="3"/>
  <c r="G120" i="3"/>
  <c r="G119" i="3"/>
  <c r="G118" i="3"/>
  <c r="G117" i="3"/>
  <c r="M116" i="3"/>
  <c r="L116" i="3"/>
  <c r="K116" i="3"/>
  <c r="J116" i="3"/>
  <c r="H116" i="3"/>
  <c r="G116" i="3"/>
  <c r="G115" i="3"/>
  <c r="J114" i="3"/>
  <c r="I114" i="3"/>
  <c r="H114" i="3"/>
  <c r="G114" i="3" s="1"/>
  <c r="G113" i="3"/>
  <c r="J112" i="3"/>
  <c r="I112" i="3"/>
  <c r="I106" i="3" s="1"/>
  <c r="H112" i="3"/>
  <c r="G112" i="3"/>
  <c r="G111" i="3"/>
  <c r="J110" i="3"/>
  <c r="J106" i="3" s="1"/>
  <c r="J29" i="3" s="1"/>
  <c r="I110" i="3"/>
  <c r="H110" i="3"/>
  <c r="G110" i="3" s="1"/>
  <c r="M109" i="3"/>
  <c r="M108" i="3" s="1"/>
  <c r="M106" i="3" s="1"/>
  <c r="L109" i="3"/>
  <c r="K109" i="3"/>
  <c r="K108" i="3" s="1"/>
  <c r="K106" i="3" s="1"/>
  <c r="J109" i="3"/>
  <c r="G109" i="3"/>
  <c r="L108" i="3"/>
  <c r="L107" i="3" s="1"/>
  <c r="J108" i="3"/>
  <c r="J107" i="3" s="1"/>
  <c r="I108" i="3"/>
  <c r="H108" i="3"/>
  <c r="M107" i="3"/>
  <c r="K107" i="3"/>
  <c r="I107" i="3"/>
  <c r="L106" i="3"/>
  <c r="H106" i="3"/>
  <c r="G105" i="3"/>
  <c r="G104" i="3"/>
  <c r="G103" i="3"/>
  <c r="G102" i="3"/>
  <c r="G101" i="3"/>
  <c r="M100" i="3"/>
  <c r="L100" i="3"/>
  <c r="L90" i="3" s="1"/>
  <c r="K100" i="3"/>
  <c r="J100" i="3"/>
  <c r="I100" i="3"/>
  <c r="H100" i="3"/>
  <c r="G100" i="3" s="1"/>
  <c r="G99" i="3"/>
  <c r="J98" i="3"/>
  <c r="I98" i="3"/>
  <c r="I90" i="3" s="1"/>
  <c r="I29" i="3" s="1"/>
  <c r="H98" i="3"/>
  <c r="G98" i="3"/>
  <c r="G97" i="3"/>
  <c r="J96" i="3"/>
  <c r="J90" i="3" s="1"/>
  <c r="I96" i="3"/>
  <c r="H96" i="3"/>
  <c r="G95" i="3"/>
  <c r="J94" i="3"/>
  <c r="I94" i="3"/>
  <c r="H94" i="3"/>
  <c r="G94" i="3"/>
  <c r="G93" i="3"/>
  <c r="M92" i="3"/>
  <c r="M91" i="3" s="1"/>
  <c r="L92" i="3"/>
  <c r="K92" i="3"/>
  <c r="K91" i="3" s="1"/>
  <c r="J92" i="3"/>
  <c r="I92" i="3"/>
  <c r="I91" i="3" s="1"/>
  <c r="H92" i="3"/>
  <c r="G92" i="3"/>
  <c r="L91" i="3"/>
  <c r="J91" i="3"/>
  <c r="H91" i="3"/>
  <c r="G91" i="3" s="1"/>
  <c r="M90" i="3"/>
  <c r="K90" i="3"/>
  <c r="K29" i="3" s="1"/>
  <c r="M89" i="3"/>
  <c r="G89" i="3"/>
  <c r="M88" i="3"/>
  <c r="L88" i="3"/>
  <c r="L87" i="3" s="1"/>
  <c r="L79" i="3" s="1"/>
  <c r="K88" i="3"/>
  <c r="J88" i="3"/>
  <c r="J87" i="3" s="1"/>
  <c r="J28" i="3" s="1"/>
  <c r="I88" i="3"/>
  <c r="H88" i="3"/>
  <c r="M87" i="3"/>
  <c r="K87" i="3"/>
  <c r="I87" i="3"/>
  <c r="G86" i="3"/>
  <c r="J85" i="3"/>
  <c r="I85" i="3"/>
  <c r="H85" i="3"/>
  <c r="G85" i="3" s="1"/>
  <c r="G84" i="3"/>
  <c r="J83" i="3"/>
  <c r="I83" i="3"/>
  <c r="H83" i="3"/>
  <c r="G83" i="3"/>
  <c r="G82" i="3"/>
  <c r="J81" i="3"/>
  <c r="I81" i="3"/>
  <c r="H81" i="3"/>
  <c r="M80" i="3"/>
  <c r="M79" i="3" s="1"/>
  <c r="L80" i="3"/>
  <c r="K80" i="3"/>
  <c r="K79" i="3" s="1"/>
  <c r="I80" i="3"/>
  <c r="I79" i="3" s="1"/>
  <c r="I78" i="3"/>
  <c r="G78" i="3" s="1"/>
  <c r="I77" i="3"/>
  <c r="G77" i="3" s="1"/>
  <c r="I76" i="3"/>
  <c r="K75" i="3"/>
  <c r="G74" i="3"/>
  <c r="M73" i="3"/>
  <c r="L73" i="3"/>
  <c r="L72" i="3" s="1"/>
  <c r="L71" i="3" s="1"/>
  <c r="L26" i="3" s="1"/>
  <c r="J73" i="3"/>
  <c r="J72" i="3" s="1"/>
  <c r="H73" i="3"/>
  <c r="M72" i="3"/>
  <c r="M71" i="3" s="1"/>
  <c r="J71" i="3"/>
  <c r="J26" i="3" s="1"/>
  <c r="M70" i="3"/>
  <c r="M60" i="3" s="1"/>
  <c r="L70" i="3"/>
  <c r="K70" i="3"/>
  <c r="K60" i="3" s="1"/>
  <c r="K57" i="3" s="1"/>
  <c r="K54" i="3" s="1"/>
  <c r="K25" i="3" s="1"/>
  <c r="J70" i="3"/>
  <c r="G70" i="3"/>
  <c r="G69" i="3"/>
  <c r="I68" i="3"/>
  <c r="G68" i="3" s="1"/>
  <c r="M67" i="3"/>
  <c r="L67" i="3"/>
  <c r="K67" i="3"/>
  <c r="J67" i="3"/>
  <c r="H67" i="3"/>
  <c r="M66" i="3"/>
  <c r="L66" i="3"/>
  <c r="L64" i="3" s="1"/>
  <c r="K66" i="3"/>
  <c r="J66" i="3"/>
  <c r="J64" i="3" s="1"/>
  <c r="I66" i="3"/>
  <c r="G66" i="3"/>
  <c r="G65" i="3"/>
  <c r="M64" i="3"/>
  <c r="K64" i="3"/>
  <c r="G64" i="3" s="1"/>
  <c r="I64" i="3"/>
  <c r="H64" i="3"/>
  <c r="G63" i="3"/>
  <c r="G62" i="3"/>
  <c r="M61" i="3"/>
  <c r="L61" i="3"/>
  <c r="K61" i="3"/>
  <c r="J61" i="3"/>
  <c r="I61" i="3"/>
  <c r="G61" i="3"/>
  <c r="L60" i="3"/>
  <c r="L57" i="3" s="1"/>
  <c r="L54" i="3" s="1"/>
  <c r="J60" i="3"/>
  <c r="J57" i="3" s="1"/>
  <c r="I60" i="3"/>
  <c r="H60" i="3"/>
  <c r="M59" i="3"/>
  <c r="L59" i="3"/>
  <c r="K59" i="3"/>
  <c r="J59" i="3"/>
  <c r="I59" i="3"/>
  <c r="H59" i="3"/>
  <c r="G59" i="3"/>
  <c r="J58" i="3"/>
  <c r="H58" i="3"/>
  <c r="M57" i="3"/>
  <c r="I57" i="3"/>
  <c r="L56" i="3"/>
  <c r="L24" i="3" s="1"/>
  <c r="L23" i="3" s="1"/>
  <c r="J56" i="3"/>
  <c r="H56" i="3"/>
  <c r="L55" i="3"/>
  <c r="J55" i="3"/>
  <c r="M54" i="3"/>
  <c r="M25" i="3" s="1"/>
  <c r="J54" i="3"/>
  <c r="I54" i="3"/>
  <c r="I25" i="3" s="1"/>
  <c r="L53" i="3"/>
  <c r="L52" i="3" s="1"/>
  <c r="J53" i="3"/>
  <c r="J52" i="3" s="1"/>
  <c r="H53" i="3"/>
  <c r="J51" i="3"/>
  <c r="G51" i="3"/>
  <c r="M50" i="3"/>
  <c r="L50" i="3"/>
  <c r="K50" i="3"/>
  <c r="J50" i="3"/>
  <c r="I50" i="3"/>
  <c r="G50" i="3"/>
  <c r="M49" i="3"/>
  <c r="L49" i="3"/>
  <c r="K49" i="3"/>
  <c r="J49" i="3"/>
  <c r="I49" i="3"/>
  <c r="G49" i="3"/>
  <c r="H48" i="3"/>
  <c r="G48" i="3"/>
  <c r="H47" i="3"/>
  <c r="G47" i="3"/>
  <c r="M46" i="3"/>
  <c r="L46" i="3"/>
  <c r="L42" i="3" s="1"/>
  <c r="K46" i="3"/>
  <c r="J46" i="3"/>
  <c r="J42" i="3" s="1"/>
  <c r="J39" i="3" s="1"/>
  <c r="I46" i="3"/>
  <c r="H46" i="3"/>
  <c r="M45" i="3"/>
  <c r="M43" i="3" s="1"/>
  <c r="L45" i="3"/>
  <c r="K45" i="3"/>
  <c r="K43" i="3" s="1"/>
  <c r="J45" i="3"/>
  <c r="I45" i="3"/>
  <c r="H45" i="3"/>
  <c r="G45" i="3"/>
  <c r="J44" i="3"/>
  <c r="I44" i="3"/>
  <c r="H44" i="3"/>
  <c r="G44" i="3"/>
  <c r="L43" i="3"/>
  <c r="J43" i="3"/>
  <c r="H43" i="3"/>
  <c r="M42" i="3"/>
  <c r="M39" i="3" s="1"/>
  <c r="K42" i="3"/>
  <c r="K39" i="3" s="1"/>
  <c r="K36" i="3" s="1"/>
  <c r="I42" i="3"/>
  <c r="I39" i="3" s="1"/>
  <c r="M41" i="3"/>
  <c r="L41" i="3"/>
  <c r="K41" i="3"/>
  <c r="J41" i="3"/>
  <c r="H41" i="3"/>
  <c r="M40" i="3"/>
  <c r="L39" i="3"/>
  <c r="M38" i="3"/>
  <c r="K38" i="3"/>
  <c r="M36" i="3"/>
  <c r="I36" i="3"/>
  <c r="M33" i="3"/>
  <c r="L33" i="3"/>
  <c r="K33" i="3"/>
  <c r="J33" i="3"/>
  <c r="I33" i="3"/>
  <c r="H33" i="3"/>
  <c r="G33" i="3" s="1"/>
  <c r="M32" i="3"/>
  <c r="L32" i="3"/>
  <c r="K32" i="3"/>
  <c r="J32" i="3"/>
  <c r="I32" i="3"/>
  <c r="H32" i="3"/>
  <c r="G32" i="3"/>
  <c r="L31" i="3"/>
  <c r="L30" i="3" s="1"/>
  <c r="J31" i="3"/>
  <c r="H31" i="3"/>
  <c r="K30" i="3"/>
  <c r="M29" i="3"/>
  <c r="L29" i="3"/>
  <c r="M28" i="3"/>
  <c r="K28" i="3"/>
  <c r="I28" i="3"/>
  <c r="L27" i="3"/>
  <c r="I27" i="3"/>
  <c r="M26" i="3"/>
  <c r="L25" i="3"/>
  <c r="J25" i="3"/>
  <c r="J24" i="3"/>
  <c r="J23" i="3"/>
  <c r="M22" i="3"/>
  <c r="I22" i="3"/>
  <c r="G19" i="3"/>
  <c r="M18" i="3"/>
  <c r="M17" i="3" s="1"/>
  <c r="M15" i="3" s="1"/>
  <c r="M11" i="3" s="1"/>
  <c r="M141" i="3" s="1"/>
  <c r="L18" i="3"/>
  <c r="K18" i="3"/>
  <c r="K17" i="3" s="1"/>
  <c r="J18" i="3"/>
  <c r="I18" i="3"/>
  <c r="I17" i="3" s="1"/>
  <c r="H18" i="3"/>
  <c r="G18" i="3"/>
  <c r="L17" i="3"/>
  <c r="L16" i="3" s="1"/>
  <c r="J17" i="3"/>
  <c r="J16" i="3" s="1"/>
  <c r="H17" i="3"/>
  <c r="M16" i="3"/>
  <c r="I16" i="3"/>
  <c r="J13" i="3"/>
  <c r="J9" i="3"/>
  <c r="J36" i="3" l="1"/>
  <c r="J22" i="3"/>
  <c r="J139" i="3"/>
  <c r="K15" i="3"/>
  <c r="K11" i="3" s="1"/>
  <c r="K141" i="3" s="1"/>
  <c r="G31" i="3"/>
  <c r="H30" i="3"/>
  <c r="K37" i="3"/>
  <c r="K35" i="3"/>
  <c r="K34" i="3" s="1"/>
  <c r="K21" i="3"/>
  <c r="L36" i="3"/>
  <c r="L22" i="3"/>
  <c r="J40" i="3"/>
  <c r="J38" i="3"/>
  <c r="L40" i="3"/>
  <c r="L38" i="3"/>
  <c r="G46" i="3"/>
  <c r="H42" i="3"/>
  <c r="H13" i="3"/>
  <c r="L13" i="3"/>
  <c r="J15" i="3"/>
  <c r="J11" i="3" s="1"/>
  <c r="J141" i="3" s="1"/>
  <c r="K16" i="3"/>
  <c r="G17" i="3"/>
  <c r="H16" i="3"/>
  <c r="G16" i="3" s="1"/>
  <c r="K22" i="3"/>
  <c r="I30" i="3"/>
  <c r="M30" i="3"/>
  <c r="J30" i="3"/>
  <c r="M37" i="3"/>
  <c r="M35" i="3"/>
  <c r="M34" i="3" s="1"/>
  <c r="M21" i="3"/>
  <c r="K40" i="3"/>
  <c r="H40" i="3"/>
  <c r="H38" i="3"/>
  <c r="I43" i="3"/>
  <c r="G43" i="3" s="1"/>
  <c r="I41" i="3"/>
  <c r="I58" i="3"/>
  <c r="I56" i="3"/>
  <c r="K58" i="3"/>
  <c r="K56" i="3"/>
  <c r="M58" i="3"/>
  <c r="M56" i="3"/>
  <c r="H72" i="3"/>
  <c r="G76" i="3"/>
  <c r="I73" i="3"/>
  <c r="I72" i="3" s="1"/>
  <c r="I71" i="3" s="1"/>
  <c r="I26" i="3" s="1"/>
  <c r="I15" i="3" s="1"/>
  <c r="I11" i="3" s="1"/>
  <c r="I141" i="3" s="1"/>
  <c r="G88" i="3"/>
  <c r="H87" i="3"/>
  <c r="G96" i="3"/>
  <c r="H90" i="3"/>
  <c r="G106" i="3"/>
  <c r="H24" i="3"/>
  <c r="K27" i="3"/>
  <c r="M27" i="3"/>
  <c r="L28" i="3"/>
  <c r="L58" i="3"/>
  <c r="G58" i="3" s="1"/>
  <c r="G60" i="3"/>
  <c r="H57" i="3"/>
  <c r="I67" i="3"/>
  <c r="G67" i="3" s="1"/>
  <c r="G75" i="3"/>
  <c r="K73" i="3"/>
  <c r="K72" i="3" s="1"/>
  <c r="K71" i="3" s="1"/>
  <c r="K26" i="3" s="1"/>
  <c r="G81" i="3"/>
  <c r="H80" i="3"/>
  <c r="J80" i="3"/>
  <c r="G108" i="3"/>
  <c r="H107" i="3"/>
  <c r="G107" i="3" s="1"/>
  <c r="J79" i="3" l="1"/>
  <c r="J27" i="3"/>
  <c r="G57" i="3"/>
  <c r="H54" i="3"/>
  <c r="H55" i="3"/>
  <c r="G90" i="3"/>
  <c r="H29" i="3"/>
  <c r="G29" i="3" s="1"/>
  <c r="H28" i="3"/>
  <c r="G28" i="3" s="1"/>
  <c r="G87" i="3"/>
  <c r="H71" i="3"/>
  <c r="G72" i="3"/>
  <c r="M55" i="3"/>
  <c r="M53" i="3"/>
  <c r="M52" i="3" s="1"/>
  <c r="M24" i="3"/>
  <c r="M23" i="3" s="1"/>
  <c r="K55" i="3"/>
  <c r="K53" i="3"/>
  <c r="K52" i="3" s="1"/>
  <c r="K24" i="3"/>
  <c r="K23" i="3" s="1"/>
  <c r="I55" i="3"/>
  <c r="I53" i="3"/>
  <c r="I24" i="3"/>
  <c r="I23" i="3" s="1"/>
  <c r="G56" i="3"/>
  <c r="L9" i="3"/>
  <c r="G42" i="3"/>
  <c r="H39" i="3"/>
  <c r="G30" i="3"/>
  <c r="H79" i="3"/>
  <c r="G79" i="3" s="1"/>
  <c r="G80" i="3"/>
  <c r="H27" i="3"/>
  <c r="G27" i="3" s="1"/>
  <c r="G73" i="3"/>
  <c r="I38" i="3"/>
  <c r="I40" i="3"/>
  <c r="G40" i="3" s="1"/>
  <c r="H37" i="3"/>
  <c r="H35" i="3"/>
  <c r="H21" i="3"/>
  <c r="G41" i="3"/>
  <c r="M20" i="3"/>
  <c r="M14" i="3"/>
  <c r="G13" i="3"/>
  <c r="H9" i="3"/>
  <c r="L37" i="3"/>
  <c r="L35" i="3"/>
  <c r="L34" i="3" s="1"/>
  <c r="L21" i="3"/>
  <c r="J35" i="3"/>
  <c r="J34" i="3" s="1"/>
  <c r="J21" i="3"/>
  <c r="J37" i="3"/>
  <c r="L15" i="3"/>
  <c r="L11" i="3" s="1"/>
  <c r="L141" i="3" s="1"/>
  <c r="K20" i="3"/>
  <c r="K14" i="3"/>
  <c r="K10" i="3" l="1"/>
  <c r="K12" i="3"/>
  <c r="J20" i="3"/>
  <c r="J14" i="3"/>
  <c r="L20" i="3"/>
  <c r="L14" i="3"/>
  <c r="M10" i="3"/>
  <c r="M12" i="3"/>
  <c r="G37" i="3"/>
  <c r="I37" i="3"/>
  <c r="I35" i="3"/>
  <c r="I34" i="3" s="1"/>
  <c r="I21" i="3"/>
  <c r="I52" i="3"/>
  <c r="G53" i="3"/>
  <c r="G24" i="3"/>
  <c r="G55" i="3"/>
  <c r="H139" i="3"/>
  <c r="G9" i="3"/>
  <c r="G21" i="3"/>
  <c r="H20" i="3"/>
  <c r="H14" i="3"/>
  <c r="G38" i="3"/>
  <c r="G39" i="3"/>
  <c r="H36" i="3"/>
  <c r="G36" i="3" s="1"/>
  <c r="H22" i="3"/>
  <c r="L139" i="3"/>
  <c r="G71" i="3"/>
  <c r="H26" i="3"/>
  <c r="G26" i="3" s="1"/>
  <c r="G54" i="3"/>
  <c r="H25" i="3"/>
  <c r="H52" i="3"/>
  <c r="G52" i="3" s="1"/>
  <c r="G139" i="3" l="1"/>
  <c r="G35" i="3"/>
  <c r="M140" i="3"/>
  <c r="M138" i="3" s="1"/>
  <c r="M8" i="3"/>
  <c r="K140" i="3"/>
  <c r="K138" i="3" s="1"/>
  <c r="K8" i="3"/>
  <c r="G25" i="3"/>
  <c r="H23" i="3"/>
  <c r="G23" i="3" s="1"/>
  <c r="G22" i="3"/>
  <c r="H15" i="3"/>
  <c r="H10" i="3"/>
  <c r="G14" i="3"/>
  <c r="I20" i="3"/>
  <c r="G20" i="3" s="1"/>
  <c r="I14" i="3"/>
  <c r="H34" i="3"/>
  <c r="G34" i="3" s="1"/>
  <c r="L10" i="3"/>
  <c r="L12" i="3"/>
  <c r="J10" i="3"/>
  <c r="J12" i="3"/>
  <c r="G15" i="3" l="1"/>
  <c r="H11" i="3"/>
  <c r="J140" i="3"/>
  <c r="J138" i="3" s="1"/>
  <c r="J8" i="3"/>
  <c r="L140" i="3"/>
  <c r="L138" i="3" s="1"/>
  <c r="L8" i="3"/>
  <c r="I10" i="3"/>
  <c r="I12" i="3"/>
  <c r="H12" i="3"/>
  <c r="G12" i="3" s="1"/>
  <c r="H140" i="3"/>
  <c r="G10" i="3"/>
  <c r="H8" i="3"/>
  <c r="I140" i="3" l="1"/>
  <c r="I138" i="3" s="1"/>
  <c r="I8" i="3"/>
  <c r="G8" i="3"/>
  <c r="H138" i="3"/>
  <c r="G138" i="3" s="1"/>
  <c r="H141" i="3"/>
  <c r="G141" i="3" s="1"/>
  <c r="G11" i="3"/>
  <c r="G140" i="3" l="1"/>
</calcChain>
</file>

<file path=xl/comments1.xml><?xml version="1.0" encoding="utf-8"?>
<comments xmlns="http://schemas.openxmlformats.org/spreadsheetml/2006/main">
  <authors>
    <author>Автор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-1 500 000 на п.1 М.1.1.1+600 000 и М.1.1.2 +900 000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-750 000 - секвестирование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16544100р-ув787-790 от 17.07.18
+15287300-ув.839 (ув.МРОТ)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+53953891,79(ув.Минобра №417,418,419 от 09.08.19)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1)+7000000(с ИЛ)
2)+24960540(индексация на 4,3%)
3) - 50.973.394 - секвестирование</t>
        </r>
      </text>
    </comment>
    <comment ref="M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1)+7000000(с ИЛ)
2)+24960540(индексация на 4,3%)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+582832,2 передвигаем с п.5 м.1.1.1(лет.оздоровление)
+3000000 c ИЛ
+1500000 с приравненных з/п
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+10 024 504,5 - оздоровление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</t>
        </r>
        <r>
          <rPr>
            <sz val="8"/>
            <color indexed="81"/>
            <rFont val="Tahoma"/>
            <family val="2"/>
            <charset val="204"/>
          </rPr>
          <t>ведомления на общ.сумму 132980108,04 р. переделают на упр.имущества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-1186029 перенесли на п.2 м.1.1.2</t>
        </r>
      </text>
    </comment>
    <comment ref="L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секвестирование</t>
        </r>
      </text>
    </comment>
    <comment ref="J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+2000000 с ИЛ</t>
        </r>
      </text>
    </comment>
    <comment ref="K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1)передвижка с МП"ФИЗРА" М.1.1.2 +6 255 072,57</t>
        </r>
      </text>
    </comment>
    <comment ref="J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+5000000 с ИЛ</t>
        </r>
      </text>
    </comment>
    <comment ref="J7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ЦРМИ</t>
        </r>
      </text>
    </comment>
    <comment ref="L7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- 300 000 - црми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-582832,2 передвигаем на п.1 м.1.1.2</t>
        </r>
      </text>
    </comment>
    <comment ref="K1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1)-611578,83(на п.1М.1.1.2)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J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16544100р-ув787-790 от 17.07.18
+15287300-ув.839 (ув.МРОТ)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+582832,2 передвигаем с п.5 м.1.1.1(лет.оздоровление)
+3000000 c ИЛ
+1500000 с приравненных з/п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</t>
        </r>
        <r>
          <rPr>
            <sz val="8"/>
            <color indexed="81"/>
            <rFont val="Tahoma"/>
            <family val="2"/>
            <charset val="204"/>
          </rPr>
          <t>ведомления на общ.сумму 132980108,04 р. переделают на упр.имущества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+2000000 с ИЛ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+5000000 с ИЛ</t>
        </r>
      </text>
    </comment>
    <comment ref="J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ЦРМИ</t>
        </r>
      </text>
    </comment>
    <comment ref="J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-582832,2 передвигаем на п.1 м.1.1.2</t>
        </r>
      </text>
    </comment>
  </commentList>
</comments>
</file>

<file path=xl/sharedStrings.xml><?xml version="1.0" encoding="utf-8"?>
<sst xmlns="http://schemas.openxmlformats.org/spreadsheetml/2006/main" count="1026" uniqueCount="153">
  <si>
    <t>№ п/п</t>
  </si>
  <si>
    <t>Всего</t>
  </si>
  <si>
    <t>Ответственные исполнители, соисполнители, участники</t>
  </si>
  <si>
    <t>2016 год</t>
  </si>
  <si>
    <t>2017 год</t>
  </si>
  <si>
    <t>2018 год</t>
  </si>
  <si>
    <t>Муниципальная программа "Развитие системы образования МО "Город Астрахань"</t>
  </si>
  <si>
    <t>Управление по образованию и науке администрации МО "Город Астрахань"</t>
  </si>
  <si>
    <t>Подпрограмма 4. "Психофизическая безопасность детей и подростков"</t>
  </si>
  <si>
    <t>Распределение расходов на реализацию муниципальной программы МО "Город Астрахань"  "Развитие системы образования МО "Город Астрахань"</t>
  </si>
  <si>
    <t>Источники финансирования</t>
  </si>
  <si>
    <t>всего</t>
  </si>
  <si>
    <t>Итого</t>
  </si>
  <si>
    <t>Бюджет АО</t>
  </si>
  <si>
    <t>Подпрограмма 1. "Повышение доступности и качества дошкольного, общего, дополнительного образования"</t>
  </si>
  <si>
    <t>Подпрограмма 2.  "Приведение зданий и прилегающих территорий учреждений образования и спорта администрации муниципального образования «Город Астрахань» в соответствие с требованиями строительных норм и правил, пожарной, антитеррористической и санитарно-эпидемиологической безопасности"</t>
  </si>
  <si>
    <t>Подпрограмма 3.  "Строительство, реконструкция и капитальный ремонт объектов образования города Астрахани"</t>
  </si>
  <si>
    <t>х</t>
  </si>
  <si>
    <r>
      <rPr>
        <b/>
        <sz val="8"/>
        <rFont val="Times New Roman"/>
        <family val="1"/>
        <charset val="204"/>
      </rPr>
      <t>Мероприятие 1.1.1</t>
    </r>
    <r>
      <rPr>
        <sz val="8"/>
        <rFont val="Times New Roman"/>
        <family val="1"/>
        <charset val="204"/>
      </rPr>
      <t xml:space="preserve">. Проведение текущего ремонта  и благоустройство прилегающих территорий учреждений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</si>
  <si>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пожарной и  санитарно-эпидемиологической безопасности в 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</si>
  <si>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 Профилактика правонарушений  среди обучающихся  в муниципальном образовании «Город Астрахань»</t>
    </r>
  </si>
  <si>
    <r>
      <rPr>
        <b/>
        <sz val="8"/>
        <color indexed="8"/>
        <rFont val="Times New Roman"/>
        <family val="1"/>
        <charset val="204"/>
      </rPr>
      <t>Задача 1.1</t>
    </r>
    <r>
      <rPr>
        <sz val="8"/>
        <color indexed="8"/>
        <rFont val="Times New Roman"/>
        <family val="1"/>
        <charset val="204"/>
      </rPr>
      <t>.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</si>
  <si>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"/>
        <color indexed="8"/>
        <rFont val="Times New Roman"/>
        <family val="1"/>
        <charset val="204"/>
      </rPr>
      <t>Мероприятие 1.1.1</t>
    </r>
    <r>
      <rPr>
        <sz val="8"/>
        <color indexed="8"/>
        <rFont val="Times New Roman"/>
        <family val="1"/>
        <charset val="204"/>
      </rPr>
      <t>. 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</si>
  <si>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 Организация профилактической  работы в муниципальных образовательных организациях города Астрахани по пропаганде здорового образа жизни, вреда курения, алкоголизма и наркотиков</t>
    </r>
  </si>
  <si>
    <r>
      <rPr>
        <b/>
        <sz val="8"/>
        <rFont val="Times New Roman"/>
        <family val="1"/>
        <charset val="204"/>
      </rPr>
      <t>Мероприятие 1.2.1</t>
    </r>
    <r>
      <rPr>
        <sz val="8"/>
        <rFont val="Times New Roman"/>
        <family val="1"/>
        <charset val="204"/>
      </rPr>
      <t>.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</si>
  <si>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"/>
        <rFont val="Times New Roman"/>
        <family val="1"/>
        <charset val="204"/>
      </rPr>
      <t>Задача 1.3.</t>
    </r>
    <r>
      <rPr>
        <sz val="8"/>
        <rFont val="Times New Roman"/>
        <family val="1"/>
        <charset val="204"/>
      </rPr>
      <t xml:space="preserve"> Формирование толерантного сознания и поведения, противодействие экстремизму у обучающихся 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</si>
  <si>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Разработка и реализация мер, направленных на распространение в среде обучающихся образовательных организаций МО "Город Астрахань" идей духовного единства и повышения культуры межконфессионального общения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</si>
  <si>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</si>
  <si>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Организация воспитательной  работы с детьми в каникулярное время с обязательной организацией питания и отдыха детей </t>
    </r>
  </si>
  <si>
    <r>
      <rPr>
        <b/>
        <sz val="8"/>
        <rFont val="Times New Roman"/>
        <family val="1"/>
        <charset val="204"/>
      </rPr>
      <t>Мероприятие 1.1.1.</t>
    </r>
    <r>
      <rPr>
        <sz val="8"/>
        <rFont val="Times New Roman"/>
        <family val="1"/>
        <charset val="204"/>
      </rPr>
      <t xml:space="preserve"> Организация работы  лагерей с дневным пребыванием на базе муниципальных образовательных организаций в летний каникулярный период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</si>
  <si>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Приобщение детей и подростков к здоровому образу жизни во внешкольное время </t>
    </r>
  </si>
  <si>
    <r>
      <rPr>
        <b/>
        <sz val="8"/>
        <rFont val="Times New Roman"/>
        <family val="1"/>
        <charset val="204"/>
      </rPr>
      <t>Мероприятие 1.2.1.</t>
    </r>
    <r>
      <rPr>
        <sz val="8"/>
        <rFont val="Times New Roman"/>
        <family val="1"/>
        <charset val="204"/>
      </rPr>
      <t xml:space="preserve"> Организация работы по формированию здорового образа жизни </t>
    </r>
  </si>
  <si>
    <r>
      <rPr>
        <b/>
        <sz val="8"/>
        <rFont val="Times New Roman"/>
        <family val="1"/>
        <charset val="204"/>
      </rPr>
      <t xml:space="preserve">Задача 1.3. </t>
    </r>
    <r>
      <rPr>
        <sz val="8"/>
        <rFont val="Times New Roman"/>
        <family val="1"/>
        <charset val="204"/>
      </rPr>
      <t xml:space="preserve">Создание условий для сохранения и дальнейшего развития организаций, деятельность которых направлена на реализацию услуг по обеспечению отдыха детей 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</si>
  <si>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Осуществление контроля за качеством и безопасностью предоставляемых услуг, в том числе услуги питания, организация досуга, соблюдение техники безопасности</t>
    </r>
  </si>
  <si>
    <r>
      <rPr>
        <b/>
        <sz val="8"/>
        <rFont val="Times New Roman"/>
        <family val="1"/>
        <charset val="204"/>
      </rPr>
      <t xml:space="preserve">Задача 1.4. </t>
    </r>
    <r>
      <rPr>
        <sz val="8"/>
        <rFont val="Times New Roman"/>
        <family val="1"/>
        <charset val="204"/>
      </rPr>
      <t xml:space="preserve"> Организация общественно-полезной деятельности в муниципальных образовательных организациях в каникулярный период</t>
    </r>
  </si>
  <si>
    <r>
      <rPr>
        <b/>
        <sz val="8"/>
        <rFont val="Times New Roman"/>
        <family val="1"/>
        <charset val="204"/>
      </rPr>
      <t xml:space="preserve">Мероприятие 1.4.1. </t>
    </r>
    <r>
      <rPr>
        <sz val="8"/>
        <rFont val="Times New Roman"/>
        <family val="1"/>
        <charset val="204"/>
      </rPr>
      <t xml:space="preserve">                                                                     Организация работы на пришкольных участках, в  ремонтных бригадах,организованных на базе муниципальных образовательных организаций города</t>
    </r>
  </si>
  <si>
    <r>
      <rPr>
        <b/>
        <sz val="8"/>
        <rFont val="Times New Roman"/>
        <family val="1"/>
        <charset val="204"/>
      </rPr>
      <t xml:space="preserve">Задача 1.5. </t>
    </r>
    <r>
      <rPr>
        <sz val="8"/>
        <rFont val="Times New Roman"/>
        <family val="1"/>
        <charset val="204"/>
      </rPr>
      <t>Создание условий для организации культурно-досуговой деятельности, направленной на развитие творческого потенциала детей, их духовно-нравственное развитие</t>
    </r>
  </si>
  <si>
    <r>
      <rPr>
        <b/>
        <sz val="8"/>
        <color indexed="8"/>
        <rFont val="Times New Roman"/>
        <family val="1"/>
        <charset val="204"/>
      </rPr>
      <t>Мероприятие 1.5.1.</t>
    </r>
    <r>
      <rPr>
        <sz val="8"/>
        <color indexed="8"/>
        <rFont val="Times New Roman"/>
        <family val="1"/>
        <charset val="204"/>
      </rPr>
      <t xml:space="preserve"> Организация досуга детей на базе подростковых клубов МБУ "Центр развития молодежных инициатив"</t>
    </r>
  </si>
  <si>
    <r>
      <rPr>
        <b/>
        <sz val="8"/>
        <rFont val="Times New Roman"/>
        <family val="1"/>
        <charset val="204"/>
      </rPr>
      <t xml:space="preserve">Мероприятие 1.5.2.  </t>
    </r>
    <r>
      <rPr>
        <sz val="8"/>
        <rFont val="Times New Roman"/>
        <family val="1"/>
        <charset val="204"/>
      </rPr>
      <t>Организация и проведение экскурсионно-познавательных поездок по памятным местам города Астрахани и Астраханской области</t>
    </r>
  </si>
  <si>
    <r>
      <rPr>
        <b/>
        <sz val="8"/>
        <rFont val="Times New Roman"/>
        <family val="1"/>
        <charset val="204"/>
      </rPr>
      <t>Мероприятие 1.5.3.</t>
    </r>
    <r>
      <rPr>
        <sz val="8"/>
        <rFont val="Times New Roman"/>
        <family val="1"/>
        <charset val="204"/>
      </rPr>
      <t xml:space="preserve"> Организация туристических походов</t>
    </r>
  </si>
  <si>
    <r>
      <rPr>
        <b/>
        <sz val="8"/>
        <rFont val="Times New Roman"/>
        <family val="1"/>
        <charset val="204"/>
      </rPr>
      <t xml:space="preserve">Мероприятие 1.5.5. </t>
    </r>
    <r>
      <rPr>
        <sz val="8"/>
        <rFont val="Times New Roman"/>
        <family val="1"/>
        <charset val="204"/>
      </rPr>
      <t xml:space="preserve"> Культурно-массовые мероприятия для детей, в том числе посещающих  лагеря с дневным пребыванием</t>
    </r>
  </si>
  <si>
    <t>Бюджет  МО "Город Астрахань"</t>
  </si>
  <si>
    <t>Итого по программе</t>
  </si>
  <si>
    <t>Не требует финансирования</t>
  </si>
  <si>
    <t>Планируемые расходы, в рублях</t>
  </si>
  <si>
    <t>ВЦП   "Организация отдыха и досуга детей и подростков города Астрахани"</t>
  </si>
  <si>
    <t>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</si>
  <si>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 xml:space="preserve">Мероприятие 1. </t>
    </r>
    <r>
      <rPr>
        <sz val="8"/>
        <rFont val="Times New Roman"/>
        <family val="1"/>
        <charset val="204"/>
      </rPr>
      <t>Создание организационно-методических условий для исполнения муниципального задания подведомственными организациями и повышения качества оказываемых услуг</t>
    </r>
  </si>
  <si>
    <r>
      <rPr>
        <b/>
        <sz val="8"/>
        <rFont val="Times New Roman"/>
        <family val="1"/>
        <charset val="204"/>
      </rPr>
      <t xml:space="preserve">Мероприятие 1.5.4. </t>
    </r>
    <r>
      <rPr>
        <sz val="8"/>
        <rFont val="Times New Roman"/>
        <family val="1"/>
        <charset val="204"/>
      </rPr>
      <t>Организация досуга детей в организациях дополнительного образования в летний каникулярный период</t>
    </r>
  </si>
  <si>
    <r>
      <rPr>
        <b/>
        <sz val="8"/>
        <color indexed="8"/>
        <rFont val="Times New Roman"/>
        <family val="1"/>
        <charset val="204"/>
      </rPr>
      <t xml:space="preserve">Цель 1.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</si>
  <si>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t xml:space="preserve">Мероприятие 1.1.4.  </t>
    </r>
    <r>
      <rPr>
        <sz val="8"/>
        <rFont val="Times New Roman"/>
        <family val="1"/>
        <charset val="204"/>
      </rPr>
      <t>Транспортное обеспечение  мероприятий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</si>
  <si>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 Повышение  степени доступности качественного образования на территории муниципального образования «Город Астрахань» и позитивной социализации обучающихся в соответствии с меняющимися запросами личности, общества, государства и задачами социально-экономического развития города, региона, Российской Федерации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</si>
  <si>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</si>
  <si>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rPr>
        <b/>
        <sz val="8"/>
        <rFont val="Times New Roman"/>
        <family val="1"/>
        <charset val="204"/>
      </rPr>
      <t>Основное мероприятие 1.1.1.</t>
    </r>
    <r>
      <rPr>
        <sz val="8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</si>
  <si>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r>
      <rPr>
        <b/>
        <sz val="8"/>
        <rFont val="Times New Roman"/>
        <family val="1"/>
        <charset val="204"/>
      </rPr>
      <t>Мероприятие 2.</t>
    </r>
    <r>
      <rPr>
        <sz val="8"/>
        <rFont val="Times New Roman"/>
        <family val="1"/>
        <charset val="204"/>
      </rPr>
      <t xml:space="preserve"> Снижение неэффективных расходов в сфере образования</t>
    </r>
  </si>
  <si>
    <r>
      <rPr>
        <b/>
        <sz val="8"/>
        <rFont val="Times New Roman"/>
        <family val="1"/>
        <charset val="204"/>
      </rPr>
      <t>Мероприятие 1.1.1.</t>
    </r>
    <r>
      <rPr>
        <sz val="8"/>
        <rFont val="Times New Roman"/>
        <family val="1"/>
        <charset val="204"/>
      </rPr>
      <t xml:space="preserve"> Обеспечение деятельности подведомственных организаций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</si>
  <si>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Обеспечение антитеррористической безопасности в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</si>
  <si>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>Задача 2.1.</t>
    </r>
    <r>
      <rPr>
        <sz val="8"/>
        <rFont val="Times New Roman"/>
        <family val="1"/>
        <charset val="204"/>
      </rPr>
      <t xml:space="preserve"> Повышение доступности, своевременности и качества оказания медицинской помощи обучающимся муниципальных образовательных организаций города Астрахани</t>
    </r>
  </si>
  <si>
    <t>2019 год</t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</si>
  <si>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Оптимизация сети муниципальных образовательных учреждений </t>
    </r>
  </si>
  <si>
    <t>Управление образования администрации МО "Город Астрахань",  управление культуры администрации МО "Город Астрахань"</t>
  </si>
  <si>
    <t>Управление  образования администрации МО "Город Астрахань"</t>
  </si>
  <si>
    <t>Управление образования администрации МО "Город Астрахань"</t>
  </si>
  <si>
    <t>Управление  образования администрации МО "Город Астрахань",  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</si>
  <si>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>Цель 2.</t>
    </r>
    <r>
      <rPr>
        <sz val="8"/>
        <rFont val="Times New Roman"/>
        <family val="1"/>
        <charset val="204"/>
      </rPr>
      <t xml:space="preserve">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</si>
  <si>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t>Управление по капитальному строительству администрации МО "Город Астрахань"</t>
  </si>
  <si>
    <t>Подпрограмма 5.  "Организация отдыха и досуга детей и подростков города Астрахани"</t>
  </si>
  <si>
    <r>
      <t xml:space="preserve">Мероприятие 1.1.6.  </t>
    </r>
    <r>
      <rPr>
        <sz val="8"/>
        <rFont val="Times New Roman"/>
        <family val="1"/>
        <charset val="204"/>
      </rPr>
      <t>Учебные сборы с юношами 10-х классов муниципальных образовательных организаций, проходящими подготовку по основам военной службы</t>
    </r>
  </si>
  <si>
    <r>
      <rPr>
        <b/>
        <sz val="8"/>
        <rFont val="Times New Roman"/>
        <family val="1"/>
        <charset val="204"/>
      </rPr>
      <t xml:space="preserve">Мероприятие 1.1.4. </t>
    </r>
    <r>
      <rPr>
        <sz val="8"/>
        <rFont val="Times New Roman"/>
        <family val="1"/>
        <charset val="204"/>
      </rPr>
      <t xml:space="preserve">Обеспечение пожарной, антитеррористической, санитарно-эпидемиологической безопасности и доступности  в  учреждениях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</si>
  <si>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 Приведение зданий и прилегающих территорий в учреждениях образования и спорта администрации муниципального образования «Город Астрахань» в соответствие с требованиями строительных и санитарных норм и правил, создание безопасной, функционально и эстетически привлекательной образовательной среды для обучающихся</t>
    </r>
  </si>
  <si>
    <t>Начальник управления                                                                                                                                              (должность руководителя)</t>
  </si>
  <si>
    <t xml:space="preserve">________________________________И.В. Горина                                                            (подпись и ФИО руководителя)  </t>
  </si>
  <si>
    <t>2020 год</t>
  </si>
  <si>
    <r>
      <rPr>
        <b/>
        <sz val="8"/>
        <color indexed="8"/>
        <rFont val="Times New Roman"/>
        <family val="1"/>
        <charset val="204"/>
      </rPr>
      <t xml:space="preserve">Задача 1.2.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</si>
  <si>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color indexed="8"/>
        <rFont val="Times New Roman"/>
        <family val="1"/>
        <charset val="204"/>
      </rPr>
      <t>Задача 1.3.</t>
    </r>
    <r>
      <rPr>
        <sz val="8"/>
        <color indexed="8"/>
        <rFont val="Times New Roman"/>
        <family val="1"/>
        <charset val="204"/>
      </rPr>
      <t xml:space="preserve">  Повышение уровня обеспеченности населения МО "Город Астрахань" объектами образования</t>
    </r>
  </si>
  <si>
    <r>
      <rPr>
        <b/>
        <sz val="8"/>
        <rFont val="Times New Roman"/>
        <family val="1"/>
        <charset val="204"/>
      </rPr>
      <t>Задача 1.4.</t>
    </r>
    <r>
      <rPr>
        <sz val="8"/>
        <rFont val="Times New Roman"/>
        <family val="1"/>
        <charset val="204"/>
      </rPr>
      <t xml:space="preserve">  Профилактика правонарушений  среди обучающихся  в муниципальном образовании «Город Астрахань»</t>
    </r>
  </si>
  <si>
    <r>
      <rPr>
        <b/>
        <sz val="8"/>
        <rFont val="Times New Roman"/>
        <family val="1"/>
        <charset val="204"/>
      </rPr>
      <t>Задача 1.5</t>
    </r>
    <r>
      <rPr>
        <sz val="8"/>
        <rFont val="Times New Roman"/>
        <family val="1"/>
        <charset val="204"/>
      </rPr>
      <t>.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</si>
  <si>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"/>
        <rFont val="Times New Roman"/>
        <family val="1"/>
        <charset val="204"/>
      </rPr>
      <t xml:space="preserve">Задача 1.6.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</si>
  <si>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>Мероприятие 2.1.1.</t>
    </r>
    <r>
      <rPr>
        <sz val="8"/>
        <rFont val="Times New Roman"/>
        <family val="1"/>
        <charset val="204"/>
      </rPr>
      <t xml:space="preserve"> Оснащение медицинских кабинетов муниципальных образовательных организаций города Астрахани медицинским оборудованием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</si>
  <si>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Создание условий для обеспечения доступности и качества дошкольного, общего и дополнительного образования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</si>
  <si>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Удовлетворение потребностей </t>
    </r>
    <r>
      <rPr>
        <sz val="8"/>
        <rFont val="Times New Roman"/>
        <family val="1"/>
        <charset val="204"/>
      </rPr>
      <t xml:space="preserve"> 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 Астрахань»</t>
    </r>
  </si>
  <si>
    <r>
      <rPr>
        <b/>
        <sz val="8"/>
        <rFont val="Times New Roman"/>
        <family val="1"/>
        <charset val="204"/>
      </rPr>
      <t>Мероприятие 1.1.5. С</t>
    </r>
    <r>
      <rPr>
        <sz val="8"/>
        <rFont val="Times New Roman"/>
        <family val="1"/>
        <charset val="204"/>
      </rPr>
      <t xml:space="preserve">оздание в дошкольных образовательных, общеобразовательных организациях, организациях дополнительного образования (в том числе в организациях, осуществляющих образовательную деятельность по адаптированным образовательным программам) условий для получения детьми-инвалидами качественного образования </t>
    </r>
  </si>
  <si>
    <r>
      <rPr>
        <b/>
        <sz val="8"/>
        <color theme="1"/>
        <rFont val="Times New Roman"/>
        <family val="1"/>
        <charset val="204"/>
      </rPr>
      <t>Цель 1</t>
    </r>
    <r>
      <rPr>
        <sz val="8"/>
        <color theme="1"/>
        <rFont val="Times New Roman"/>
        <family val="1"/>
        <charset val="204"/>
      </rPr>
      <t>. Повышение уровня обеспеченности населения МО "Город Астрахань" объектами образования</t>
    </r>
  </si>
  <si>
    <r>
      <rPr>
        <b/>
        <sz val="8"/>
        <color theme="1"/>
        <rFont val="Times New Roman"/>
        <family val="1"/>
        <charset val="204"/>
      </rPr>
      <t>Задача 1.1.</t>
    </r>
    <r>
      <rPr>
        <sz val="8"/>
        <color theme="1"/>
        <rFont val="Times New Roman"/>
        <family val="1"/>
        <charset val="204"/>
      </rPr>
      <t xml:space="preserve"> Развитие сети образовательных организаций города и создание соответствующих нормативам условий пребывания для обучающихся и воспитанников в образовательных организациях</t>
    </r>
  </si>
  <si>
    <r>
      <rPr>
        <b/>
        <sz val="8"/>
        <color theme="1"/>
        <rFont val="Times New Roman"/>
        <family val="1"/>
        <charset val="204"/>
      </rPr>
      <t>Мероприятие 1.1.1.</t>
    </r>
    <r>
      <rPr>
        <sz val="8"/>
        <color theme="1"/>
        <rFont val="Times New Roman"/>
        <family val="1"/>
        <charset val="204"/>
      </rPr>
      <t xml:space="preserve">  Строительство детского сада в мкр. Бабаевского в Ленинском районе г.Астрахани</t>
    </r>
  </si>
  <si>
    <r>
      <rPr>
        <b/>
        <sz val="8"/>
        <color theme="1"/>
        <rFont val="Times New Roman"/>
        <family val="1"/>
        <charset val="204"/>
      </rPr>
      <t>Мероприятие 1.1.2.</t>
    </r>
    <r>
      <rPr>
        <sz val="8"/>
        <color theme="1"/>
        <rFont val="Times New Roman"/>
        <family val="1"/>
        <charset val="204"/>
      </rPr>
      <t xml:space="preserve">  Строительство детского сада в на 140 мест в пос. Янго-Аул</t>
    </r>
  </si>
  <si>
    <r>
      <rPr>
        <b/>
        <sz val="8"/>
        <color theme="1"/>
        <rFont val="Times New Roman"/>
        <family val="1"/>
        <charset val="204"/>
      </rPr>
      <t xml:space="preserve">Мероприятие 1.1.2. </t>
    </r>
    <r>
      <rPr>
        <sz val="8"/>
        <color theme="1"/>
        <rFont val="Times New Roman"/>
        <family val="1"/>
        <charset val="204"/>
      </rPr>
      <t xml:space="preserve"> Строительство общеобразовательной организации по ул.3-я Зеленгинская в Кировском районе г.Астрахани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</si>
  <si>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содержания и развития материально-технической базы, создание безопасных условий пребывания обучающихся, воспитанников и персонала, проведение мероприятий  </t>
    </r>
  </si>
  <si>
    <r>
      <rPr>
        <b/>
        <sz val="8"/>
        <color theme="0"/>
        <rFont val="Times New Roman"/>
        <family val="1"/>
        <charset val="204"/>
      </rPr>
      <t xml:space="preserve">Мероприятие 1.1.3. </t>
    </r>
    <r>
      <rPr>
        <sz val="8"/>
        <color theme="0"/>
        <rFont val="Times New Roman"/>
        <family val="1"/>
        <charset val="204"/>
      </rPr>
      <t xml:space="preserve"> Строительство школы на 800 учащихся по пер. Грановского в Трусовском районе г. Астрахани</t>
    </r>
  </si>
  <si>
    <r>
      <t xml:space="preserve"> Мероприятие 1.1.7. </t>
    </r>
    <r>
      <rPr>
        <sz val="8"/>
        <rFont val="Times New Roman"/>
        <family val="1"/>
        <charset val="204"/>
      </rPr>
      <t>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01.06.2012 №761 "О национальной стратегии действий в интересах детей на 2012-2017 гг."</t>
    </r>
  </si>
  <si>
    <r>
      <rPr>
        <b/>
        <sz val="8"/>
        <rFont val="Times New Roman"/>
        <family val="1"/>
        <charset val="204"/>
      </rPr>
      <t xml:space="preserve">Мероприятие 1.1.3. Капитальный ремонт муниципальных образовательных организаций </t>
    </r>
    <r>
      <rPr>
        <sz val="8"/>
        <rFont val="Times New Roman"/>
        <family val="1"/>
        <charset val="204"/>
      </rPr>
      <t>(МБОУ СОШ № 13, МБОУ СОШ № 74, МБОУ СОШ № 14, МБДОУ № 85, МБДОУ № 108, МБОУ "Гимназия № 2", МБДОУ № 64, МБОУ СОШ № 57, МБОУ СОШ № 58, МБОУ ООШ № 3, МБОУ ООШ № 16, МБОУ СОШ № 1, МБОУ СОШ 53, МБОУ СОШ № 66, МБОУ СОШ № 37, МБДОУ № 80, МБДОУ № 54, МБДОУ № 77, МБОУ ООШ № 7, МБОУ СОШ № 20, МБДОУ № 89, МБОУ ООШ № 5)</t>
    </r>
  </si>
  <si>
    <r>
      <t>Мероприятие 1.1.5.</t>
    </r>
    <r>
      <rPr>
        <sz val="8"/>
        <rFont val="Times New Roman"/>
        <family val="1"/>
        <charset val="204"/>
      </rPr>
      <t>Создание дополнительных мест для детей в возрасте от 2 месяцев до 3-х лет в образовательных организациях, осуществляющих образовательную деятельность по образовательным программам дошкольного образования</t>
    </r>
  </si>
  <si>
    <t>Бюджет  АО</t>
  </si>
  <si>
    <r>
      <rPr>
        <b/>
        <sz val="8"/>
        <rFont val="Times New Roman"/>
        <family val="1"/>
        <charset val="204"/>
      </rPr>
      <t>Мероприятие 1.1.6.</t>
    </r>
    <r>
      <rPr>
        <sz val="8"/>
        <rFont val="Times New Roman"/>
        <family val="1"/>
        <charset val="204"/>
      </rPr>
      <t xml:space="preserve"> Мероприятия по совершенствованию существующей инфраструктуры организаций образования и спорта</t>
    </r>
  </si>
  <si>
    <t>ГРБС (ведомство)</t>
  </si>
  <si>
    <t>Код</t>
  </si>
  <si>
    <t>целевой статьи</t>
  </si>
  <si>
    <t>Цели, задачи , наименование программных мероприятий</t>
  </si>
  <si>
    <t>Рогачева Е.В. 51-27-62 (51-27-84)</t>
  </si>
  <si>
    <t>01Э1140000</t>
  </si>
  <si>
    <t>0100000000</t>
  </si>
  <si>
    <t>0110000000</t>
  </si>
  <si>
    <t>0110160000</t>
  </si>
  <si>
    <t>0110140000</t>
  </si>
  <si>
    <t>0112040000</t>
  </si>
  <si>
    <t>0111540000</t>
  </si>
  <si>
    <t>0113460000</t>
  </si>
  <si>
    <t>0120000000</t>
  </si>
  <si>
    <t>0120240000</t>
  </si>
  <si>
    <t>0121640000</t>
  </si>
  <si>
    <t>0124740000</t>
  </si>
  <si>
    <t>0141040000</t>
  </si>
  <si>
    <t>0151240000</t>
  </si>
  <si>
    <t>0151340000</t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</si>
  <si>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</si>
  <si>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r>
      <rPr>
        <b/>
        <sz val="8"/>
        <rFont val="Times New Roman"/>
        <family val="1"/>
        <charset val="204"/>
      </rPr>
      <t>Задача 1.</t>
    </r>
    <r>
      <rPr>
        <sz val="8"/>
        <rFont val="Times New Roman"/>
        <family val="1"/>
        <charset val="204"/>
      </rPr>
      <t xml:space="preserve">  Создание дополнительных мест в муниципальных дошкольных образовательных организациях</t>
    </r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</si>
  <si>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  Приобретение зданий и помещений для создания дополнительных мест для детей от 2 месяцев до 3 лет  в муниципальных дошкольных образовательных организациях       </t>
    </r>
  </si>
  <si>
    <t>Подпрограмма 6. "Создание дополнительных мест для детей в возрасте от 2-х месяцев до 3-х лет в муниципальных дошкольных образовательных организациях города Астрахани"</t>
  </si>
  <si>
    <t xml:space="preserve">Управление муниципального имущества администрации МО "Город Астрахань" </t>
  </si>
  <si>
    <t>Федеральный бюджет</t>
  </si>
  <si>
    <r>
      <rPr>
        <b/>
        <sz val="8"/>
        <rFont val="Times New Roman"/>
        <family val="1"/>
        <charset val="204"/>
      </rPr>
      <t>Задача 1.7.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</si>
  <si>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t>01136R1590</t>
  </si>
  <si>
    <t>2021 год</t>
  </si>
  <si>
    <t>Заместитель главы администрации -начальник управления                                                                                                                                              (должность руководителя)</t>
  </si>
  <si>
    <t>0112641021</t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</si>
  <si>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 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
       </t>
    </r>
  </si>
  <si>
    <r>
      <rPr>
        <b/>
        <sz val="8"/>
        <color rgb="FFFF0000"/>
        <rFont val="Times New Roman"/>
        <family val="1"/>
        <charset val="204"/>
      </rPr>
      <t>Мероприятие 1.1.2.</t>
    </r>
    <r>
      <rPr>
        <sz val="8"/>
        <color rgb="FFFF0000"/>
        <rFont val="Times New Roman"/>
        <family val="1"/>
        <charset val="204"/>
      </rPr>
      <t xml:space="preserve">  Строительство детского сада в на 140 мест в пос. Янго-Аул</t>
    </r>
  </si>
  <si>
    <r>
      <rPr>
        <b/>
        <sz val="8"/>
        <color rgb="FFFF0000"/>
        <rFont val="Times New Roman"/>
        <family val="1"/>
        <charset val="204"/>
      </rPr>
      <t xml:space="preserve">Мероприятие 1.1.3. </t>
    </r>
    <r>
      <rPr>
        <sz val="8"/>
        <color rgb="FFFF0000"/>
        <rFont val="Times New Roman"/>
        <family val="1"/>
        <charset val="204"/>
      </rPr>
      <t xml:space="preserve"> Строительство школы на 800 учащихся по пер. Грановского в Трусовском районе г. Астрахани</t>
    </r>
  </si>
  <si>
    <t xml:space="preserve">Управление  образования администрации МО "Город Астрахань",  управление культуры администрации МО "Город Астрахань", управление по капитальному строительству администрации МО "Город Астрахань", управление муниципального имущества администрации МО "Город Астрахань" </t>
  </si>
  <si>
    <t>Управление образования администрации МО "Город Астрахань", управление по капитальному строительству администрации МО "Город Астрахань"</t>
  </si>
  <si>
    <t>Управление по капитальному строительству администрации МО "Город Астрахань", управление образования администрации МО "Город Астрахань"</t>
  </si>
  <si>
    <t>741</t>
  </si>
  <si>
    <t>Управление культуры администрации МО "Город Астрахань", управление образования администрации МО "Город Астрахань"</t>
  </si>
  <si>
    <r>
      <t>Мероприятие 1.1.5.</t>
    </r>
    <r>
      <rPr>
        <sz val="8"/>
        <color rgb="FFFF0000"/>
        <rFont val="Times New Roman"/>
        <family val="1"/>
        <charset val="204"/>
      </rPr>
      <t>Создание дополнительных мест для детей в возрасте от 2 месяцев до 3-х лет в образовательных организациях, осуществляющих образовательную деятельность по образовательным программам дошкольного образования</t>
    </r>
  </si>
  <si>
    <t>Приложение 2  к муниципальной программе муниципального образования "Город Астрахань" "Развитие системы образования муниципального образования  "Город Астрахань"</t>
  </si>
  <si>
    <r>
      <rPr>
        <b/>
        <sz val="8"/>
        <rFont val="Times New Roman"/>
        <family val="1"/>
        <charset val="204"/>
      </rPr>
      <t>Основное мероприятие.</t>
    </r>
    <r>
      <rPr>
        <sz val="8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</si>
  <si>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t>82%</t>
  </si>
  <si>
    <t>чистые по УО (без УК, УМИ и УКС)</t>
  </si>
  <si>
    <r>
      <rPr>
        <b/>
        <sz val="8"/>
        <rFont val="Times New Roman"/>
        <family val="1"/>
        <charset val="204"/>
      </rPr>
      <t>Мероприятие 2.1.1.</t>
    </r>
    <r>
      <rPr>
        <sz val="8"/>
        <rFont val="Times New Roman"/>
        <family val="1"/>
        <charset val="204"/>
      </rPr>
      <t xml:space="preserve">  Оснащение медицинских кабинетов муниципальных образовательных организаций города Астрахани медицинским оборудованием, мебелью, оргтехникой и медицинскими изделиями</t>
    </r>
  </si>
  <si>
    <t>9%</t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</si>
  <si>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Проведение текущего ремонта  и благоустройство прилегающих территорий учреждений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</si>
  <si>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</si>
  <si>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"/>
        <color indexed="8"/>
        <rFont val="Times New Roman"/>
        <family val="1"/>
        <charset val="204"/>
      </rPr>
      <t xml:space="preserve">Мероприятие 1.1.1. </t>
    </r>
    <r>
      <rPr>
        <sz val="8"/>
        <color indexed="8"/>
        <rFont val="Times New Roman"/>
        <family val="1"/>
        <charset val="204"/>
      </rPr>
      <t>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</si>
  <si>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"/>
        <rFont val="Times New Roman"/>
        <family val="1"/>
        <charset val="204"/>
      </rPr>
      <t>Мероприятие 1.2.1.</t>
    </r>
    <r>
      <rPr>
        <sz val="8"/>
        <rFont val="Times New Roman"/>
        <family val="1"/>
        <charset val="204"/>
      </rPr>
      <t xml:space="preserve">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</si>
  <si>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Создание условий для обеспечения доступного качественного дошкольного, общего и дополнительного образования</t>
    </r>
  </si>
  <si>
    <t>ПРОЕКТ с питанием</t>
  </si>
  <si>
    <t>01410L0000</t>
  </si>
  <si>
    <t>01410R0000</t>
  </si>
  <si>
    <t>0141060000</t>
  </si>
  <si>
    <t>0141000000</t>
  </si>
  <si>
    <r>
      <rPr>
        <b/>
        <sz val="8"/>
        <rFont val="Times New Roman"/>
        <family val="1"/>
        <charset val="204"/>
      </rPr>
      <t>Задача 2.2.</t>
    </r>
    <r>
      <rPr>
        <sz val="8"/>
        <rFont val="Times New Roman"/>
        <family val="1"/>
        <charset val="204"/>
      </rPr>
      <t xml:space="preserve"> Повышение эффективности системы организации питания обучающихся</t>
    </r>
  </si>
  <si>
    <r>
      <rPr>
        <b/>
        <sz val="8"/>
        <rFont val="Times New Roman"/>
        <family val="1"/>
        <charset val="204"/>
      </rPr>
      <t>Мероприятие 2.2.1.</t>
    </r>
    <r>
      <rPr>
        <sz val="8"/>
        <rFont val="Times New Roman"/>
        <family val="1"/>
        <charset val="204"/>
      </rPr>
      <t xml:space="preserve"> Организация бесплатного горячего питания обучающихся, получающих начальное общее образование в муниципальных образовательных организациях муниципального образования "Город Астрахань"</t>
    </r>
  </si>
  <si>
    <t xml:space="preserve">Рогачева Елена Владимировна
51-27-62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</si>
</sst>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10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0"/>
      <color theme="0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7" fillId="0" borderId="0"/>
    <xf numFmtId="0" fontId="8" fillId="0" borderId="0"/>
  </cellStyleXfs>
  <cellXfs count="150">
    <xf numFmtId="0" fontId="0" fillId="0" borderId="0" xfId="0"/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/>
    <xf numFmtId="4" fontId="3" fillId="3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4" fontId="10" fillId="3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/>
    <xf numFmtId="0" fontId="15" fillId="0" borderId="5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1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9" fontId="9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</cellXfs>
  <cellStyles count="5">
    <cellStyle name="Excel Built-in Normal" xfId="1"/>
    <cellStyle name="Excel Built-in Normal 2" xfId="2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8"/>
  <sheetViews>
    <sheetView showGridLines="0" tabSelected="1" view="pageBreakPreview" zoomScale="130" zoomScaleNormal="130" zoomScaleSheetLayoutView="130" workbookViewId="0">
      <pane xSplit="3" ySplit="6" topLeftCell="D43" activePane="bottomRight" state="frozen"/>
      <selection pane="topRight" activeCell="D1" sqref="D1"/>
      <selection pane="bottomLeft" activeCell="A7" sqref="A7"/>
      <selection pane="bottomRight" activeCell="B83" sqref="B83:B85"/>
    </sheetView>
  </sheetViews>
  <sheetFormatPr defaultColWidth="9.140625" defaultRowHeight="12.75" x14ac:dyDescent="0.2"/>
  <cols>
    <col min="1" max="1" width="3.7109375" style="24" customWidth="1"/>
    <col min="2" max="2" width="31.28515625" style="25" customWidth="1"/>
    <col min="3" max="3" width="18" style="25" customWidth="1"/>
    <col min="4" max="4" width="12.140625" style="25" customWidth="1"/>
    <col min="5" max="5" width="7.140625" style="26" customWidth="1"/>
    <col min="6" max="6" width="9.85546875" style="59" customWidth="1"/>
    <col min="7" max="7" width="14.140625" style="23" customWidth="1"/>
    <col min="8" max="8" width="12.7109375" style="23" customWidth="1"/>
    <col min="9" max="9" width="12.28515625" style="23" customWidth="1"/>
    <col min="10" max="10" width="12.5703125" style="23" customWidth="1"/>
    <col min="11" max="11" width="12" style="27" customWidth="1"/>
    <col min="12" max="13" width="12.28515625" style="23" customWidth="1"/>
    <col min="14" max="15" width="14.85546875" style="23" bestFit="1" customWidth="1"/>
    <col min="16" max="16384" width="9.140625" style="23"/>
  </cols>
  <sheetData>
    <row r="1" spans="1:16" ht="24.75" customHeight="1" x14ac:dyDescent="0.2">
      <c r="A1" s="15"/>
      <c r="B1" s="3"/>
      <c r="C1" s="3"/>
      <c r="D1" s="3"/>
      <c r="E1" s="4"/>
      <c r="F1" s="52"/>
      <c r="G1" s="93"/>
      <c r="H1" s="139" t="s">
        <v>134</v>
      </c>
      <c r="I1" s="139"/>
      <c r="J1" s="139"/>
      <c r="K1" s="139"/>
      <c r="L1" s="139"/>
      <c r="M1" s="139"/>
      <c r="N1" s="70"/>
    </row>
    <row r="2" spans="1:16" ht="4.5" customHeight="1" x14ac:dyDescent="0.2">
      <c r="A2" s="15"/>
      <c r="B2" s="3"/>
      <c r="C2" s="3"/>
      <c r="D2" s="3"/>
      <c r="E2" s="4"/>
      <c r="F2" s="52"/>
      <c r="G2" s="93"/>
      <c r="H2" s="106"/>
      <c r="I2" s="106"/>
      <c r="J2" s="106"/>
      <c r="K2" s="106"/>
      <c r="L2" s="106"/>
      <c r="M2" s="106"/>
    </row>
    <row r="3" spans="1:16" ht="12.75" customHeight="1" x14ac:dyDescent="0.2">
      <c r="A3" s="140" t="s">
        <v>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07"/>
      <c r="N3" s="70"/>
    </row>
    <row r="4" spans="1:16" x14ac:dyDescent="0.2">
      <c r="A4" s="15"/>
      <c r="B4" s="109"/>
      <c r="C4" s="109"/>
      <c r="D4" s="109"/>
      <c r="E4" s="6"/>
      <c r="F4" s="53"/>
      <c r="G4" s="18"/>
      <c r="H4" s="18"/>
      <c r="I4" s="18"/>
      <c r="J4" s="141"/>
      <c r="K4" s="141"/>
      <c r="L4" s="141"/>
      <c r="M4" s="60"/>
    </row>
    <row r="5" spans="1:16" ht="17.25" customHeight="1" x14ac:dyDescent="0.2">
      <c r="A5" s="142" t="s">
        <v>0</v>
      </c>
      <c r="B5" s="143" t="s">
        <v>97</v>
      </c>
      <c r="C5" s="143" t="s">
        <v>2</v>
      </c>
      <c r="D5" s="143" t="s">
        <v>10</v>
      </c>
      <c r="E5" s="142" t="s">
        <v>95</v>
      </c>
      <c r="F5" s="142"/>
      <c r="G5" s="144" t="s">
        <v>44</v>
      </c>
      <c r="H5" s="145"/>
      <c r="I5" s="145"/>
      <c r="J5" s="145"/>
      <c r="K5" s="145"/>
      <c r="L5" s="145"/>
      <c r="M5" s="146"/>
      <c r="N5" s="23" t="s">
        <v>145</v>
      </c>
    </row>
    <row r="6" spans="1:16" ht="31.5" x14ac:dyDescent="0.2">
      <c r="A6" s="142"/>
      <c r="B6" s="143"/>
      <c r="C6" s="143"/>
      <c r="D6" s="143"/>
      <c r="E6" s="108" t="s">
        <v>94</v>
      </c>
      <c r="F6" s="54" t="s">
        <v>96</v>
      </c>
      <c r="G6" s="108" t="s">
        <v>11</v>
      </c>
      <c r="H6" s="108" t="s">
        <v>3</v>
      </c>
      <c r="I6" s="108" t="s">
        <v>4</v>
      </c>
      <c r="J6" s="108" t="s">
        <v>5</v>
      </c>
      <c r="K6" s="108" t="s">
        <v>58</v>
      </c>
      <c r="L6" s="108" t="s">
        <v>72</v>
      </c>
      <c r="M6" s="108" t="s">
        <v>122</v>
      </c>
    </row>
    <row r="7" spans="1:16" x14ac:dyDescent="0.2">
      <c r="A7" s="104">
        <v>1</v>
      </c>
      <c r="B7" s="105">
        <v>2</v>
      </c>
      <c r="C7" s="105">
        <v>3</v>
      </c>
      <c r="D7" s="105">
        <v>4</v>
      </c>
      <c r="E7" s="104">
        <v>5</v>
      </c>
      <c r="F7" s="94">
        <v>6</v>
      </c>
      <c r="G7" s="104">
        <v>7</v>
      </c>
      <c r="H7" s="104">
        <v>8</v>
      </c>
      <c r="I7" s="104">
        <v>9</v>
      </c>
      <c r="J7" s="104">
        <v>10</v>
      </c>
      <c r="K7" s="95">
        <v>11</v>
      </c>
      <c r="L7" s="104">
        <v>12</v>
      </c>
      <c r="M7" s="104">
        <v>13</v>
      </c>
      <c r="N7" s="23" t="s">
        <v>137</v>
      </c>
    </row>
    <row r="8" spans="1:16" ht="43.5" customHeight="1" x14ac:dyDescent="0.2">
      <c r="A8" s="137">
        <v>1</v>
      </c>
      <c r="B8" s="127" t="s">
        <v>6</v>
      </c>
      <c r="C8" s="128" t="s">
        <v>128</v>
      </c>
      <c r="D8" s="105" t="s">
        <v>12</v>
      </c>
      <c r="E8" s="108" t="s">
        <v>17</v>
      </c>
      <c r="F8" s="54" t="s">
        <v>100</v>
      </c>
      <c r="G8" s="30">
        <f>H8+I8+J8+K8+L8+M8</f>
        <v>25896475375.610001</v>
      </c>
      <c r="H8" s="30">
        <f>H9+H10+H11</f>
        <v>3791445870.6199999</v>
      </c>
      <c r="I8" s="30">
        <f t="shared" ref="I8:M8" si="0">I9+I10+I11</f>
        <v>4004499715.1599998</v>
      </c>
      <c r="J8" s="30">
        <f t="shared" si="0"/>
        <v>4346529115.75</v>
      </c>
      <c r="K8" s="30">
        <f t="shared" si="0"/>
        <v>4619958555.25</v>
      </c>
      <c r="L8" s="30">
        <f t="shared" si="0"/>
        <v>4792841763.8299999</v>
      </c>
      <c r="M8" s="30">
        <f t="shared" si="0"/>
        <v>4341200355</v>
      </c>
      <c r="N8" s="70">
        <f>N9+N10+N11</f>
        <v>4709625251.21</v>
      </c>
      <c r="O8" s="70">
        <f>O9+O10+O11</f>
        <v>4341049355</v>
      </c>
      <c r="P8" s="70">
        <f>M8-M158</f>
        <v>0</v>
      </c>
    </row>
    <row r="9" spans="1:16" ht="48.75" customHeight="1" x14ac:dyDescent="0.2">
      <c r="A9" s="137"/>
      <c r="B9" s="127"/>
      <c r="C9" s="128"/>
      <c r="D9" s="104" t="s">
        <v>119</v>
      </c>
      <c r="E9" s="108" t="s">
        <v>17</v>
      </c>
      <c r="F9" s="54" t="s">
        <v>17</v>
      </c>
      <c r="G9" s="30">
        <f t="shared" ref="G9:G76" si="1">H9+I9+J9+K9+L9+M9</f>
        <v>109043688.59999999</v>
      </c>
      <c r="H9" s="30">
        <f t="shared" ref="H9:J11" si="2">H13</f>
        <v>0</v>
      </c>
      <c r="I9" s="30">
        <f t="shared" si="2"/>
        <v>0</v>
      </c>
      <c r="J9" s="30">
        <f t="shared" si="2"/>
        <v>0</v>
      </c>
      <c r="K9" s="30">
        <f>K13</f>
        <v>54521844.299999997</v>
      </c>
      <c r="L9" s="30">
        <f t="shared" ref="L9:M11" si="3">L13</f>
        <v>54521844.299999997</v>
      </c>
      <c r="M9" s="30">
        <f t="shared" si="3"/>
        <v>0</v>
      </c>
      <c r="N9" s="70">
        <f>L9-L155</f>
        <v>0</v>
      </c>
      <c r="O9" s="70">
        <f>M9-M155</f>
        <v>0</v>
      </c>
    </row>
    <row r="10" spans="1:16" ht="40.5" customHeight="1" x14ac:dyDescent="0.2">
      <c r="A10" s="137"/>
      <c r="B10" s="127"/>
      <c r="C10" s="128"/>
      <c r="D10" s="105" t="s">
        <v>13</v>
      </c>
      <c r="E10" s="108" t="s">
        <v>17</v>
      </c>
      <c r="F10" s="54" t="s">
        <v>17</v>
      </c>
      <c r="G10" s="30">
        <f t="shared" si="1"/>
        <v>17996174773.709999</v>
      </c>
      <c r="H10" s="30">
        <f t="shared" si="2"/>
        <v>2585595100</v>
      </c>
      <c r="I10" s="30">
        <f t="shared" si="2"/>
        <v>2709636417.4000001</v>
      </c>
      <c r="J10" s="30">
        <f t="shared" si="2"/>
        <v>3001827490</v>
      </c>
      <c r="K10" s="30">
        <f>K14</f>
        <v>3240811342.2399998</v>
      </c>
      <c r="L10" s="30">
        <f t="shared" si="3"/>
        <v>3422286924.0700002</v>
      </c>
      <c r="M10" s="30">
        <f t="shared" si="3"/>
        <v>3036017500</v>
      </c>
      <c r="N10" s="70">
        <f>L10-L156</f>
        <v>3416302819.21</v>
      </c>
      <c r="O10" s="70">
        <f>M10-M156</f>
        <v>3036017500</v>
      </c>
      <c r="P10" s="70">
        <f>M10-M160</f>
        <v>0</v>
      </c>
    </row>
    <row r="11" spans="1:16" ht="45.75" customHeight="1" x14ac:dyDescent="0.2">
      <c r="A11" s="137"/>
      <c r="B11" s="127"/>
      <c r="C11" s="128"/>
      <c r="D11" s="105" t="s">
        <v>41</v>
      </c>
      <c r="E11" s="108" t="s">
        <v>17</v>
      </c>
      <c r="F11" s="54" t="s">
        <v>17</v>
      </c>
      <c r="G11" s="30">
        <f t="shared" si="1"/>
        <v>7791256913.2999992</v>
      </c>
      <c r="H11" s="30">
        <f>H15</f>
        <v>1205850770.6199999</v>
      </c>
      <c r="I11" s="30">
        <f t="shared" si="2"/>
        <v>1294863297.7599998</v>
      </c>
      <c r="J11" s="30">
        <f t="shared" si="2"/>
        <v>1344701625.75</v>
      </c>
      <c r="K11" s="30">
        <f>K15</f>
        <v>1324625368.7099998</v>
      </c>
      <c r="L11" s="30">
        <f t="shared" si="3"/>
        <v>1316032995.4599998</v>
      </c>
      <c r="M11" s="30">
        <f t="shared" si="3"/>
        <v>1305182855</v>
      </c>
      <c r="N11" s="70">
        <f>L11-L64-L141-L157</f>
        <v>1293322432</v>
      </c>
      <c r="O11" s="70">
        <f>M11-M64-M141-M157</f>
        <v>1305031855</v>
      </c>
      <c r="P11" s="70">
        <f>M11-M161</f>
        <v>0</v>
      </c>
    </row>
    <row r="12" spans="1:16" ht="27.75" customHeight="1" x14ac:dyDescent="0.2">
      <c r="A12" s="137">
        <v>2</v>
      </c>
      <c r="B12" s="128" t="s">
        <v>51</v>
      </c>
      <c r="C12" s="128" t="s">
        <v>128</v>
      </c>
      <c r="D12" s="105" t="s">
        <v>12</v>
      </c>
      <c r="E12" s="108" t="s">
        <v>17</v>
      </c>
      <c r="F12" s="54" t="s">
        <v>17</v>
      </c>
      <c r="G12" s="30">
        <f t="shared" si="1"/>
        <v>25896475375.610001</v>
      </c>
      <c r="H12" s="30">
        <f>H13+H14+H15</f>
        <v>3791445870.6199999</v>
      </c>
      <c r="I12" s="30">
        <f t="shared" ref="I12:M12" si="4">I13+I14+I15</f>
        <v>4004499715.1599998</v>
      </c>
      <c r="J12" s="30">
        <f t="shared" si="4"/>
        <v>4346529115.75</v>
      </c>
      <c r="K12" s="30">
        <f t="shared" si="4"/>
        <v>4619958555.25</v>
      </c>
      <c r="L12" s="30">
        <f t="shared" si="4"/>
        <v>4792841763.8299999</v>
      </c>
      <c r="M12" s="30">
        <f t="shared" si="4"/>
        <v>4341200355</v>
      </c>
    </row>
    <row r="13" spans="1:16" ht="48" customHeight="1" x14ac:dyDescent="0.2">
      <c r="A13" s="137"/>
      <c r="B13" s="128"/>
      <c r="C13" s="128"/>
      <c r="D13" s="104" t="s">
        <v>119</v>
      </c>
      <c r="E13" s="108" t="s">
        <v>17</v>
      </c>
      <c r="F13" s="54" t="s">
        <v>17</v>
      </c>
      <c r="G13" s="30">
        <f t="shared" si="1"/>
        <v>109043688.59999999</v>
      </c>
      <c r="H13" s="30">
        <f>H33</f>
        <v>0</v>
      </c>
      <c r="I13" s="30">
        <f t="shared" ref="I13:J13" si="5">I33</f>
        <v>0</v>
      </c>
      <c r="J13" s="30">
        <f t="shared" si="5"/>
        <v>0</v>
      </c>
      <c r="K13" s="30">
        <f>K33</f>
        <v>54521844.299999997</v>
      </c>
      <c r="L13" s="30">
        <f t="shared" ref="L13:M13" si="6">L33</f>
        <v>54521844.299999997</v>
      </c>
      <c r="M13" s="30">
        <f t="shared" si="6"/>
        <v>0</v>
      </c>
    </row>
    <row r="14" spans="1:16" ht="45.75" customHeight="1" x14ac:dyDescent="0.2">
      <c r="A14" s="137"/>
      <c r="B14" s="128"/>
      <c r="C14" s="128"/>
      <c r="D14" s="105" t="s">
        <v>13</v>
      </c>
      <c r="E14" s="108" t="s">
        <v>17</v>
      </c>
      <c r="F14" s="54" t="s">
        <v>17</v>
      </c>
      <c r="G14" s="30">
        <f t="shared" si="1"/>
        <v>17996174773.709999</v>
      </c>
      <c r="H14" s="30">
        <f>H21+H34</f>
        <v>2585595100</v>
      </c>
      <c r="I14" s="30">
        <f>I21+I24+I34</f>
        <v>2709636417.4000001</v>
      </c>
      <c r="J14" s="30">
        <f>J21+J24+J34</f>
        <v>3001827490</v>
      </c>
      <c r="K14" s="30">
        <f>K21+K24+K34</f>
        <v>3240811342.2399998</v>
      </c>
      <c r="L14" s="30">
        <f>L21+L24+L29+L34</f>
        <v>3422286924.0700002</v>
      </c>
      <c r="M14" s="30">
        <f>M21+M24+M34</f>
        <v>3036017500</v>
      </c>
    </row>
    <row r="15" spans="1:16" ht="54.75" customHeight="1" x14ac:dyDescent="0.2">
      <c r="A15" s="137"/>
      <c r="B15" s="128"/>
      <c r="C15" s="128"/>
      <c r="D15" s="105" t="s">
        <v>41</v>
      </c>
      <c r="E15" s="108" t="s">
        <v>17</v>
      </c>
      <c r="F15" s="54" t="s">
        <v>17</v>
      </c>
      <c r="G15" s="30">
        <f t="shared" si="1"/>
        <v>7791256913.2999992</v>
      </c>
      <c r="H15" s="30">
        <f>H17+H22+H25+H26+H28+H31+H35</f>
        <v>1205850770.6199999</v>
      </c>
      <c r="I15" s="30">
        <f>I17+I22+I25+I26+I28+I31+I35</f>
        <v>1294863297.7599998</v>
      </c>
      <c r="J15" s="30">
        <f>J17+J22+J25+J26+J28+J31+J35</f>
        <v>1344701625.75</v>
      </c>
      <c r="K15" s="30">
        <f>K17+K22+K25+K26+K28+K31+K35</f>
        <v>1324625368.7099998</v>
      </c>
      <c r="L15" s="30">
        <f>L17+L22+L25+L26+L30+L31+L35</f>
        <v>1316032995.4599998</v>
      </c>
      <c r="M15" s="30">
        <f>M17+M22+M25+M26+M28+M31+M35</f>
        <v>1305182855</v>
      </c>
    </row>
    <row r="16" spans="1:16" ht="12.75" customHeight="1" x14ac:dyDescent="0.2">
      <c r="A16" s="137">
        <v>3</v>
      </c>
      <c r="B16" s="128" t="s">
        <v>135</v>
      </c>
      <c r="C16" s="138" t="s">
        <v>62</v>
      </c>
      <c r="D16" s="105" t="s">
        <v>1</v>
      </c>
      <c r="E16" s="108">
        <v>741</v>
      </c>
      <c r="F16" s="54" t="s">
        <v>99</v>
      </c>
      <c r="G16" s="30">
        <f t="shared" si="1"/>
        <v>347002173.34000003</v>
      </c>
      <c r="H16" s="30">
        <f>H17</f>
        <v>57929000</v>
      </c>
      <c r="I16" s="30">
        <f t="shared" ref="I16:M17" si="7">I17</f>
        <v>52824000</v>
      </c>
      <c r="J16" s="30">
        <f t="shared" si="7"/>
        <v>55477492</v>
      </c>
      <c r="K16" s="30">
        <f t="shared" si="7"/>
        <v>56567177.340000004</v>
      </c>
      <c r="L16" s="30">
        <f t="shared" si="7"/>
        <v>61727252</v>
      </c>
      <c r="M16" s="30">
        <f t="shared" si="7"/>
        <v>62477252</v>
      </c>
    </row>
    <row r="17" spans="1:13" ht="33.75" x14ac:dyDescent="0.2">
      <c r="A17" s="137"/>
      <c r="B17" s="128"/>
      <c r="C17" s="138"/>
      <c r="D17" s="105" t="s">
        <v>41</v>
      </c>
      <c r="E17" s="108">
        <v>741</v>
      </c>
      <c r="F17" s="54" t="s">
        <v>99</v>
      </c>
      <c r="G17" s="30">
        <f t="shared" si="1"/>
        <v>347002173.34000003</v>
      </c>
      <c r="H17" s="30">
        <f>H18</f>
        <v>57929000</v>
      </c>
      <c r="I17" s="30">
        <f t="shared" si="7"/>
        <v>52824000</v>
      </c>
      <c r="J17" s="30">
        <f t="shared" si="7"/>
        <v>55477492</v>
      </c>
      <c r="K17" s="30">
        <f>K18+K19</f>
        <v>56567177.340000004</v>
      </c>
      <c r="L17" s="30">
        <f t="shared" ref="L17:M17" si="8">L18+L19</f>
        <v>61727252</v>
      </c>
      <c r="M17" s="30">
        <f t="shared" si="8"/>
        <v>62477252</v>
      </c>
    </row>
    <row r="18" spans="1:13" ht="56.25" x14ac:dyDescent="0.2">
      <c r="A18" s="104">
        <v>4</v>
      </c>
      <c r="B18" s="101" t="s">
        <v>47</v>
      </c>
      <c r="C18" s="105" t="s">
        <v>62</v>
      </c>
      <c r="D18" s="105" t="s">
        <v>41</v>
      </c>
      <c r="E18" s="108">
        <v>741</v>
      </c>
      <c r="F18" s="54" t="s">
        <v>99</v>
      </c>
      <c r="G18" s="30">
        <f t="shared" si="1"/>
        <v>347002173.34000003</v>
      </c>
      <c r="H18" s="30">
        <f>62814600+100000-3150000-1835600</f>
        <v>57929000</v>
      </c>
      <c r="I18" s="30">
        <f>58532200-603200-605000-4500000</f>
        <v>52824000</v>
      </c>
      <c r="J18" s="30">
        <f>62873811.6-4084338.6+1711019-3523000-1500000</f>
        <v>55477492</v>
      </c>
      <c r="K18" s="30">
        <v>56567177.340000004</v>
      </c>
      <c r="L18" s="30">
        <v>61727252</v>
      </c>
      <c r="M18" s="30">
        <v>62477252</v>
      </c>
    </row>
    <row r="19" spans="1:13" ht="45" x14ac:dyDescent="0.2">
      <c r="A19" s="104">
        <v>5</v>
      </c>
      <c r="B19" s="101" t="s">
        <v>54</v>
      </c>
      <c r="C19" s="105" t="s">
        <v>62</v>
      </c>
      <c r="D19" s="105" t="s">
        <v>43</v>
      </c>
      <c r="E19" s="108">
        <v>741</v>
      </c>
      <c r="F19" s="54" t="s">
        <v>17</v>
      </c>
      <c r="G19" s="30">
        <f t="shared" si="1"/>
        <v>0</v>
      </c>
      <c r="H19" s="30">
        <v>0</v>
      </c>
      <c r="I19" s="30">
        <v>0</v>
      </c>
      <c r="J19" s="30">
        <v>0</v>
      </c>
      <c r="K19" s="31">
        <v>0</v>
      </c>
      <c r="L19" s="31">
        <v>0</v>
      </c>
      <c r="M19" s="31">
        <v>0</v>
      </c>
    </row>
    <row r="20" spans="1:13" ht="12.75" customHeight="1" x14ac:dyDescent="0.2">
      <c r="A20" s="137">
        <v>6</v>
      </c>
      <c r="B20" s="128" t="s">
        <v>52</v>
      </c>
      <c r="C20" s="128" t="s">
        <v>61</v>
      </c>
      <c r="D20" s="105" t="s">
        <v>12</v>
      </c>
      <c r="E20" s="108">
        <v>741</v>
      </c>
      <c r="F20" s="54" t="s">
        <v>17</v>
      </c>
      <c r="G20" s="30">
        <f t="shared" si="1"/>
        <v>24705835635.099998</v>
      </c>
      <c r="H20" s="30">
        <f t="shared" ref="H20:M20" si="9">H21+H22</f>
        <v>3594784509.6199999</v>
      </c>
      <c r="I20" s="30">
        <f t="shared" si="9"/>
        <v>3777859702.8999996</v>
      </c>
      <c r="J20" s="30">
        <f t="shared" si="9"/>
        <v>4193063807.1999998</v>
      </c>
      <c r="K20" s="30">
        <f t="shared" si="9"/>
        <v>4423664091.8800001</v>
      </c>
      <c r="L20" s="30">
        <f t="shared" si="9"/>
        <v>4498981152.5</v>
      </c>
      <c r="M20" s="30">
        <f t="shared" si="9"/>
        <v>4217482371</v>
      </c>
    </row>
    <row r="21" spans="1:13" x14ac:dyDescent="0.2">
      <c r="A21" s="137"/>
      <c r="B21" s="128"/>
      <c r="C21" s="128"/>
      <c r="D21" s="105" t="s">
        <v>13</v>
      </c>
      <c r="E21" s="108">
        <v>741</v>
      </c>
      <c r="F21" s="54" t="s">
        <v>17</v>
      </c>
      <c r="G21" s="30">
        <f t="shared" si="1"/>
        <v>17912352123.059998</v>
      </c>
      <c r="H21" s="30">
        <f>H40</f>
        <v>2585595100</v>
      </c>
      <c r="I21" s="30">
        <f t="shared" ref="I21:J22" si="10">I40</f>
        <v>2699752800</v>
      </c>
      <c r="J21" s="30">
        <f t="shared" si="10"/>
        <v>3001827490</v>
      </c>
      <c r="K21" s="30">
        <f>K37</f>
        <v>3229508033.0599999</v>
      </c>
      <c r="L21" s="30">
        <f t="shared" ref="L21:M22" si="11">L37</f>
        <v>3359651200</v>
      </c>
      <c r="M21" s="30">
        <f t="shared" si="11"/>
        <v>3036017500</v>
      </c>
    </row>
    <row r="22" spans="1:13" ht="33.75" x14ac:dyDescent="0.2">
      <c r="A22" s="137"/>
      <c r="B22" s="128"/>
      <c r="C22" s="128"/>
      <c r="D22" s="105" t="s">
        <v>41</v>
      </c>
      <c r="E22" s="108">
        <v>741</v>
      </c>
      <c r="F22" s="54" t="s">
        <v>17</v>
      </c>
      <c r="G22" s="30">
        <f t="shared" si="1"/>
        <v>6793483512.04</v>
      </c>
      <c r="H22" s="30">
        <f>H41</f>
        <v>1009189409.62</v>
      </c>
      <c r="I22" s="30">
        <f t="shared" si="10"/>
        <v>1078106902.8999999</v>
      </c>
      <c r="J22" s="30">
        <f t="shared" si="10"/>
        <v>1191236317.2</v>
      </c>
      <c r="K22" s="30">
        <f>K38</f>
        <v>1194156058.8199999</v>
      </c>
      <c r="L22" s="30">
        <f t="shared" si="11"/>
        <v>1139329952.5</v>
      </c>
      <c r="M22" s="30">
        <f t="shared" si="11"/>
        <v>1181464871</v>
      </c>
    </row>
    <row r="23" spans="1:13" ht="39" customHeight="1" x14ac:dyDescent="0.2">
      <c r="A23" s="131">
        <v>7</v>
      </c>
      <c r="B23" s="134" t="s">
        <v>73</v>
      </c>
      <c r="C23" s="115" t="s">
        <v>129</v>
      </c>
      <c r="D23" s="105" t="s">
        <v>12</v>
      </c>
      <c r="E23" s="108" t="s">
        <v>17</v>
      </c>
      <c r="F23" s="54" t="s">
        <v>17</v>
      </c>
      <c r="G23" s="30">
        <f t="shared" si="1"/>
        <v>361514456.63</v>
      </c>
      <c r="H23" s="30">
        <f>H24+H25</f>
        <v>42401900</v>
      </c>
      <c r="I23" s="30">
        <f t="shared" ref="I23:M23" si="12">I24+I25</f>
        <v>62724066.529999994</v>
      </c>
      <c r="J23" s="30">
        <f t="shared" si="12"/>
        <v>83285518.75</v>
      </c>
      <c r="K23" s="30">
        <f t="shared" si="12"/>
        <v>60687648.75</v>
      </c>
      <c r="L23" s="30">
        <f t="shared" si="12"/>
        <v>64345390.600000009</v>
      </c>
      <c r="M23" s="30">
        <f t="shared" si="12"/>
        <v>48069932</v>
      </c>
    </row>
    <row r="24" spans="1:13" x14ac:dyDescent="0.2">
      <c r="A24" s="132"/>
      <c r="B24" s="135"/>
      <c r="C24" s="116"/>
      <c r="D24" s="105" t="s">
        <v>13</v>
      </c>
      <c r="E24" s="108" t="s">
        <v>17</v>
      </c>
      <c r="F24" s="54" t="s">
        <v>17</v>
      </c>
      <c r="G24" s="30">
        <f t="shared" si="1"/>
        <v>9883617.4000000004</v>
      </c>
      <c r="H24" s="30">
        <f>H58</f>
        <v>0</v>
      </c>
      <c r="I24" s="30">
        <f t="shared" ref="I24:J24" si="13">I58</f>
        <v>9883617.4000000004</v>
      </c>
      <c r="J24" s="30">
        <f t="shared" si="13"/>
        <v>0</v>
      </c>
      <c r="K24" s="30">
        <f>K55</f>
        <v>0</v>
      </c>
      <c r="L24" s="30">
        <f t="shared" ref="L24:M25" si="14">L55</f>
        <v>0</v>
      </c>
      <c r="M24" s="30">
        <f t="shared" si="14"/>
        <v>0</v>
      </c>
    </row>
    <row r="25" spans="1:13" ht="45" customHeight="1" x14ac:dyDescent="0.2">
      <c r="A25" s="133"/>
      <c r="B25" s="136"/>
      <c r="C25" s="117"/>
      <c r="D25" s="105" t="s">
        <v>41</v>
      </c>
      <c r="E25" s="108" t="s">
        <v>17</v>
      </c>
      <c r="F25" s="54" t="s">
        <v>17</v>
      </c>
      <c r="G25" s="30">
        <f t="shared" si="1"/>
        <v>351630839.23000002</v>
      </c>
      <c r="H25" s="30">
        <f t="shared" ref="H25:J25" si="15">H56</f>
        <v>42401900</v>
      </c>
      <c r="I25" s="30">
        <f t="shared" si="15"/>
        <v>52840449.129999995</v>
      </c>
      <c r="J25" s="30">
        <f t="shared" si="15"/>
        <v>83285518.75</v>
      </c>
      <c r="K25" s="30">
        <f>K56</f>
        <v>60687648.75</v>
      </c>
      <c r="L25" s="30">
        <f t="shared" si="14"/>
        <v>64345390.600000009</v>
      </c>
      <c r="M25" s="30">
        <f t="shared" si="14"/>
        <v>48069932</v>
      </c>
    </row>
    <row r="26" spans="1:13" ht="56.25" x14ac:dyDescent="0.2">
      <c r="A26" s="104">
        <v>8</v>
      </c>
      <c r="B26" s="19" t="s">
        <v>74</v>
      </c>
      <c r="C26" s="101" t="s">
        <v>65</v>
      </c>
      <c r="D26" s="105" t="s">
        <v>41</v>
      </c>
      <c r="E26" s="108">
        <v>737</v>
      </c>
      <c r="F26" s="54" t="s">
        <v>17</v>
      </c>
      <c r="G26" s="30">
        <f t="shared" si="1"/>
        <v>180182951.73000002</v>
      </c>
      <c r="H26" s="30">
        <f t="shared" ref="H26:M26" si="16">H75</f>
        <v>83250981</v>
      </c>
      <c r="I26" s="30">
        <f t="shared" si="16"/>
        <v>96931970.730000004</v>
      </c>
      <c r="J26" s="30">
        <f t="shared" si="16"/>
        <v>0</v>
      </c>
      <c r="K26" s="30">
        <f t="shared" si="16"/>
        <v>0</v>
      </c>
      <c r="L26" s="30">
        <f t="shared" si="16"/>
        <v>0</v>
      </c>
      <c r="M26" s="30">
        <f t="shared" si="16"/>
        <v>0</v>
      </c>
    </row>
    <row r="27" spans="1:13" ht="45" x14ac:dyDescent="0.2">
      <c r="A27" s="104">
        <v>9</v>
      </c>
      <c r="B27" s="101" t="s">
        <v>75</v>
      </c>
      <c r="C27" s="101" t="s">
        <v>62</v>
      </c>
      <c r="D27" s="105" t="s">
        <v>43</v>
      </c>
      <c r="E27" s="108">
        <v>741</v>
      </c>
      <c r="F27" s="54" t="s">
        <v>17</v>
      </c>
      <c r="G27" s="30">
        <f t="shared" si="1"/>
        <v>0</v>
      </c>
      <c r="H27" s="30">
        <f>H86</f>
        <v>0</v>
      </c>
      <c r="I27" s="30">
        <f t="shared" ref="I27:J27" si="17">I86</f>
        <v>0</v>
      </c>
      <c r="J27" s="30">
        <f t="shared" si="17"/>
        <v>0</v>
      </c>
      <c r="K27" s="30">
        <f>K86</f>
        <v>0</v>
      </c>
      <c r="L27" s="30">
        <f t="shared" ref="L27:M27" si="18">L86</f>
        <v>0</v>
      </c>
      <c r="M27" s="30">
        <f t="shared" si="18"/>
        <v>0</v>
      </c>
    </row>
    <row r="28" spans="1:13" ht="25.5" customHeight="1" x14ac:dyDescent="0.2">
      <c r="A28" s="131">
        <v>10</v>
      </c>
      <c r="B28" s="115" t="s">
        <v>76</v>
      </c>
      <c r="C28" s="115" t="s">
        <v>62</v>
      </c>
      <c r="D28" s="105" t="s">
        <v>1</v>
      </c>
      <c r="E28" s="108">
        <v>741</v>
      </c>
      <c r="F28" s="54" t="s">
        <v>17</v>
      </c>
      <c r="G28" s="30">
        <f t="shared" si="1"/>
        <v>106466359.21000001</v>
      </c>
      <c r="H28" s="30">
        <f t="shared" ref="H28:K28" si="19">H29+H30</f>
        <v>1765980</v>
      </c>
      <c r="I28" s="30">
        <f t="shared" si="19"/>
        <v>1934430</v>
      </c>
      <c r="J28" s="30">
        <f t="shared" si="19"/>
        <v>2114330</v>
      </c>
      <c r="K28" s="30">
        <f t="shared" si="19"/>
        <v>0</v>
      </c>
      <c r="L28" s="30">
        <f>L29+L30</f>
        <v>100651619.21000001</v>
      </c>
      <c r="M28" s="30">
        <f>M29+M30</f>
        <v>0</v>
      </c>
    </row>
    <row r="29" spans="1:13" x14ac:dyDescent="0.2">
      <c r="A29" s="132"/>
      <c r="B29" s="116"/>
      <c r="C29" s="116"/>
      <c r="D29" s="105" t="s">
        <v>13</v>
      </c>
      <c r="E29" s="108">
        <v>741</v>
      </c>
      <c r="F29" s="54" t="s">
        <v>17</v>
      </c>
      <c r="G29" s="30">
        <f t="shared" si="1"/>
        <v>56651619.210000001</v>
      </c>
      <c r="H29" s="30">
        <f>H84</f>
        <v>0</v>
      </c>
      <c r="I29" s="30">
        <f t="shared" ref="I29:M29" si="20">I84</f>
        <v>0</v>
      </c>
      <c r="J29" s="30">
        <f t="shared" si="20"/>
        <v>0</v>
      </c>
      <c r="K29" s="30">
        <f t="shared" si="20"/>
        <v>0</v>
      </c>
      <c r="L29" s="30">
        <f t="shared" si="20"/>
        <v>56651619.210000001</v>
      </c>
      <c r="M29" s="30">
        <f t="shared" si="20"/>
        <v>0</v>
      </c>
    </row>
    <row r="30" spans="1:13" ht="42.75" customHeight="1" x14ac:dyDescent="0.2">
      <c r="A30" s="133"/>
      <c r="B30" s="117"/>
      <c r="C30" s="117"/>
      <c r="D30" s="105" t="s">
        <v>41</v>
      </c>
      <c r="E30" s="108">
        <v>741</v>
      </c>
      <c r="F30" s="54" t="s">
        <v>17</v>
      </c>
      <c r="G30" s="30">
        <f t="shared" si="1"/>
        <v>49814740</v>
      </c>
      <c r="H30" s="30">
        <f>H85</f>
        <v>1765980</v>
      </c>
      <c r="I30" s="30">
        <f t="shared" ref="I30:M30" si="21">I85</f>
        <v>1934430</v>
      </c>
      <c r="J30" s="30">
        <f t="shared" si="21"/>
        <v>2114330</v>
      </c>
      <c r="K30" s="30">
        <f t="shared" si="21"/>
        <v>0</v>
      </c>
      <c r="L30" s="30">
        <f t="shared" si="21"/>
        <v>44000000</v>
      </c>
      <c r="M30" s="30">
        <f t="shared" si="21"/>
        <v>0</v>
      </c>
    </row>
    <row r="31" spans="1:13" ht="72.75" customHeight="1" x14ac:dyDescent="0.2">
      <c r="A31" s="104">
        <v>11</v>
      </c>
      <c r="B31" s="101" t="s">
        <v>77</v>
      </c>
      <c r="C31" s="101" t="s">
        <v>60</v>
      </c>
      <c r="D31" s="105" t="s">
        <v>41</v>
      </c>
      <c r="E31" s="108" t="s">
        <v>17</v>
      </c>
      <c r="F31" s="54" t="s">
        <v>17</v>
      </c>
      <c r="G31" s="30">
        <f t="shared" si="1"/>
        <v>62493691.559999995</v>
      </c>
      <c r="H31" s="30">
        <f>H110</f>
        <v>11313500</v>
      </c>
      <c r="I31" s="30">
        <f>I110+I126</f>
        <v>12225545</v>
      </c>
      <c r="J31" s="30">
        <f t="shared" ref="J31" si="22">J110+J126</f>
        <v>12587967.800000001</v>
      </c>
      <c r="K31" s="30">
        <f>K110+K126</f>
        <v>12549583.26</v>
      </c>
      <c r="L31" s="30">
        <f t="shared" ref="L31:M31" si="23">L110+L126</f>
        <v>646295.5</v>
      </c>
      <c r="M31" s="30">
        <f t="shared" si="23"/>
        <v>13170800</v>
      </c>
    </row>
    <row r="32" spans="1:13" ht="15.75" customHeight="1" x14ac:dyDescent="0.2">
      <c r="A32" s="131">
        <v>12</v>
      </c>
      <c r="B32" s="115" t="s">
        <v>120</v>
      </c>
      <c r="C32" s="115" t="s">
        <v>118</v>
      </c>
      <c r="D32" s="104" t="s">
        <v>1</v>
      </c>
      <c r="E32" s="108">
        <v>706</v>
      </c>
      <c r="F32" s="54" t="s">
        <v>17</v>
      </c>
      <c r="G32" s="30">
        <f t="shared" si="1"/>
        <v>132980108.03999999</v>
      </c>
      <c r="H32" s="30">
        <f>H33+H34+H35</f>
        <v>0</v>
      </c>
      <c r="I32" s="30">
        <f t="shared" ref="I32:M32" si="24">I33+I34+I35</f>
        <v>0</v>
      </c>
      <c r="J32" s="30">
        <f t="shared" si="24"/>
        <v>0</v>
      </c>
      <c r="K32" s="30">
        <f t="shared" si="24"/>
        <v>66490054.019999996</v>
      </c>
      <c r="L32" s="30">
        <f t="shared" si="24"/>
        <v>66490054.019999996</v>
      </c>
      <c r="M32" s="30">
        <f t="shared" si="24"/>
        <v>0</v>
      </c>
    </row>
    <row r="33" spans="1:14" ht="22.5" customHeight="1" x14ac:dyDescent="0.2">
      <c r="A33" s="132"/>
      <c r="B33" s="116"/>
      <c r="C33" s="116"/>
      <c r="D33" s="104" t="s">
        <v>119</v>
      </c>
      <c r="E33" s="108">
        <v>706</v>
      </c>
      <c r="F33" s="54" t="s">
        <v>17</v>
      </c>
      <c r="G33" s="30">
        <f t="shared" si="1"/>
        <v>109043688.59999999</v>
      </c>
      <c r="H33" s="30">
        <f>H143</f>
        <v>0</v>
      </c>
      <c r="I33" s="30">
        <f t="shared" ref="I33:J35" si="25">I143</f>
        <v>0</v>
      </c>
      <c r="J33" s="30">
        <f t="shared" si="25"/>
        <v>0</v>
      </c>
      <c r="K33" s="30">
        <f>K143</f>
        <v>54521844.299999997</v>
      </c>
      <c r="L33" s="30">
        <f t="shared" ref="L33:M35" si="26">L143</f>
        <v>54521844.299999997</v>
      </c>
      <c r="M33" s="30">
        <f t="shared" si="26"/>
        <v>0</v>
      </c>
    </row>
    <row r="34" spans="1:14" ht="15.75" customHeight="1" x14ac:dyDescent="0.2">
      <c r="A34" s="132"/>
      <c r="B34" s="116"/>
      <c r="C34" s="116"/>
      <c r="D34" s="104" t="s">
        <v>13</v>
      </c>
      <c r="E34" s="108">
        <v>706</v>
      </c>
      <c r="F34" s="54" t="s">
        <v>17</v>
      </c>
      <c r="G34" s="30">
        <f t="shared" si="1"/>
        <v>17287414.039999999</v>
      </c>
      <c r="H34" s="30">
        <f>H144</f>
        <v>0</v>
      </c>
      <c r="I34" s="30">
        <f t="shared" si="25"/>
        <v>0</v>
      </c>
      <c r="J34" s="30">
        <f t="shared" si="25"/>
        <v>0</v>
      </c>
      <c r="K34" s="30">
        <f>K144</f>
        <v>11303309.18</v>
      </c>
      <c r="L34" s="30">
        <f t="shared" si="26"/>
        <v>5984104.8600000003</v>
      </c>
      <c r="M34" s="30">
        <f t="shared" si="26"/>
        <v>0</v>
      </c>
    </row>
    <row r="35" spans="1:14" ht="33.75" x14ac:dyDescent="0.2">
      <c r="A35" s="133"/>
      <c r="B35" s="117"/>
      <c r="C35" s="117"/>
      <c r="D35" s="104" t="s">
        <v>41</v>
      </c>
      <c r="E35" s="108">
        <v>706</v>
      </c>
      <c r="F35" s="54" t="s">
        <v>17</v>
      </c>
      <c r="G35" s="30">
        <f t="shared" si="1"/>
        <v>6649005.4000000004</v>
      </c>
      <c r="H35" s="30">
        <f>H145</f>
        <v>0</v>
      </c>
      <c r="I35" s="30">
        <f t="shared" si="25"/>
        <v>0</v>
      </c>
      <c r="J35" s="30">
        <f t="shared" si="25"/>
        <v>0</v>
      </c>
      <c r="K35" s="30">
        <f>K145</f>
        <v>664900.54</v>
      </c>
      <c r="L35" s="30">
        <f t="shared" si="26"/>
        <v>5984104.8600000003</v>
      </c>
      <c r="M35" s="30">
        <f t="shared" si="26"/>
        <v>0</v>
      </c>
    </row>
    <row r="36" spans="1:14" ht="12.75" customHeight="1" x14ac:dyDescent="0.2">
      <c r="A36" s="137">
        <v>13</v>
      </c>
      <c r="B36" s="127" t="s">
        <v>14</v>
      </c>
      <c r="C36" s="128" t="s">
        <v>62</v>
      </c>
      <c r="D36" s="105" t="s">
        <v>1</v>
      </c>
      <c r="E36" s="108">
        <v>741</v>
      </c>
      <c r="F36" s="54" t="s">
        <v>101</v>
      </c>
      <c r="G36" s="30">
        <f t="shared" si="1"/>
        <v>24705835635.099998</v>
      </c>
      <c r="H36" s="30">
        <f t="shared" ref="H36:M36" si="27">H37+H38</f>
        <v>3594784509.6199999</v>
      </c>
      <c r="I36" s="30">
        <f t="shared" si="27"/>
        <v>3777859702.8999996</v>
      </c>
      <c r="J36" s="30">
        <f t="shared" si="27"/>
        <v>4193063807.1999998</v>
      </c>
      <c r="K36" s="30">
        <f t="shared" si="27"/>
        <v>4423664091.8800001</v>
      </c>
      <c r="L36" s="30">
        <f t="shared" si="27"/>
        <v>4498981152.5</v>
      </c>
      <c r="M36" s="30">
        <f t="shared" si="27"/>
        <v>4217482371</v>
      </c>
    </row>
    <row r="37" spans="1:14" x14ac:dyDescent="0.2">
      <c r="A37" s="137"/>
      <c r="B37" s="127"/>
      <c r="C37" s="128"/>
      <c r="D37" s="105" t="s">
        <v>13</v>
      </c>
      <c r="E37" s="108">
        <v>741</v>
      </c>
      <c r="F37" s="54" t="s">
        <v>101</v>
      </c>
      <c r="G37" s="30">
        <f t="shared" si="1"/>
        <v>17912352123.059998</v>
      </c>
      <c r="H37" s="30">
        <f t="shared" ref="H37:M38" si="28">H40</f>
        <v>2585595100</v>
      </c>
      <c r="I37" s="30">
        <f t="shared" si="28"/>
        <v>2699752800</v>
      </c>
      <c r="J37" s="30">
        <f t="shared" si="28"/>
        <v>3001827490</v>
      </c>
      <c r="K37" s="30">
        <f>K40</f>
        <v>3229508033.0599999</v>
      </c>
      <c r="L37" s="30">
        <f t="shared" si="28"/>
        <v>3359651200</v>
      </c>
      <c r="M37" s="30">
        <f t="shared" si="28"/>
        <v>3036017500</v>
      </c>
    </row>
    <row r="38" spans="1:14" ht="33.75" x14ac:dyDescent="0.2">
      <c r="A38" s="137"/>
      <c r="B38" s="127"/>
      <c r="C38" s="128"/>
      <c r="D38" s="105" t="s">
        <v>41</v>
      </c>
      <c r="E38" s="108">
        <v>741</v>
      </c>
      <c r="F38" s="54" t="s">
        <v>101</v>
      </c>
      <c r="G38" s="30">
        <f t="shared" si="1"/>
        <v>6793483512.04</v>
      </c>
      <c r="H38" s="30">
        <f t="shared" si="28"/>
        <v>1009189409.62</v>
      </c>
      <c r="I38" s="30">
        <f t="shared" si="28"/>
        <v>1078106902.8999999</v>
      </c>
      <c r="J38" s="30">
        <f t="shared" si="28"/>
        <v>1191236317.2</v>
      </c>
      <c r="K38" s="30">
        <f>K41</f>
        <v>1194156058.8199999</v>
      </c>
      <c r="L38" s="30">
        <f t="shared" si="28"/>
        <v>1139329952.5</v>
      </c>
      <c r="M38" s="30">
        <f t="shared" si="28"/>
        <v>1181464871</v>
      </c>
    </row>
    <row r="39" spans="1:14" ht="12.75" customHeight="1" x14ac:dyDescent="0.2">
      <c r="A39" s="137">
        <v>14</v>
      </c>
      <c r="B39" s="128" t="s">
        <v>144</v>
      </c>
      <c r="C39" s="128" t="s">
        <v>61</v>
      </c>
      <c r="D39" s="105" t="s">
        <v>1</v>
      </c>
      <c r="E39" s="108">
        <v>741</v>
      </c>
      <c r="F39" s="54" t="s">
        <v>17</v>
      </c>
      <c r="G39" s="30">
        <f t="shared" si="1"/>
        <v>24705835635.099998</v>
      </c>
      <c r="H39" s="30">
        <f t="shared" ref="H39:M39" si="29">H40+H41</f>
        <v>3594784509.6199999</v>
      </c>
      <c r="I39" s="30">
        <f t="shared" si="29"/>
        <v>3777859702.8999996</v>
      </c>
      <c r="J39" s="30">
        <f t="shared" si="29"/>
        <v>4193063807.1999998</v>
      </c>
      <c r="K39" s="30">
        <f t="shared" si="29"/>
        <v>4423664091.8800001</v>
      </c>
      <c r="L39" s="30">
        <f t="shared" si="29"/>
        <v>4498981152.5</v>
      </c>
      <c r="M39" s="30">
        <f t="shared" si="29"/>
        <v>4217482371</v>
      </c>
    </row>
    <row r="40" spans="1:14" x14ac:dyDescent="0.2">
      <c r="A40" s="137"/>
      <c r="B40" s="128"/>
      <c r="C40" s="128"/>
      <c r="D40" s="105" t="s">
        <v>13</v>
      </c>
      <c r="E40" s="108">
        <v>741</v>
      </c>
      <c r="F40" s="54" t="s">
        <v>17</v>
      </c>
      <c r="G40" s="30">
        <f t="shared" si="1"/>
        <v>17912352123.059998</v>
      </c>
      <c r="H40" s="30">
        <f t="shared" ref="H40:J41" si="30">H43</f>
        <v>2585595100</v>
      </c>
      <c r="I40" s="30">
        <f t="shared" si="30"/>
        <v>2699752800</v>
      </c>
      <c r="J40" s="30">
        <f t="shared" si="30"/>
        <v>3001827490</v>
      </c>
      <c r="K40" s="30">
        <f>K43</f>
        <v>3229508033.0599999</v>
      </c>
      <c r="L40" s="30">
        <f t="shared" ref="L40:M41" si="31">L43</f>
        <v>3359651200</v>
      </c>
      <c r="M40" s="30">
        <f t="shared" si="31"/>
        <v>3036017500</v>
      </c>
    </row>
    <row r="41" spans="1:14" ht="33.75" x14ac:dyDescent="0.2">
      <c r="A41" s="137"/>
      <c r="B41" s="128"/>
      <c r="C41" s="128"/>
      <c r="D41" s="105" t="s">
        <v>41</v>
      </c>
      <c r="E41" s="108">
        <v>741</v>
      </c>
      <c r="F41" s="54" t="s">
        <v>17</v>
      </c>
      <c r="G41" s="30">
        <f t="shared" si="1"/>
        <v>6793483512.04</v>
      </c>
      <c r="H41" s="30">
        <f t="shared" si="30"/>
        <v>1009189409.62</v>
      </c>
      <c r="I41" s="30">
        <f t="shared" si="30"/>
        <v>1078106902.8999999</v>
      </c>
      <c r="J41" s="30">
        <f t="shared" si="30"/>
        <v>1191236317.2</v>
      </c>
      <c r="K41" s="30">
        <f>K44</f>
        <v>1194156058.8199999</v>
      </c>
      <c r="L41" s="30">
        <f t="shared" si="31"/>
        <v>1139329952.5</v>
      </c>
      <c r="M41" s="30">
        <f t="shared" si="31"/>
        <v>1181464871</v>
      </c>
    </row>
    <row r="42" spans="1:14" ht="12.75" customHeight="1" x14ac:dyDescent="0.2">
      <c r="A42" s="137">
        <v>15</v>
      </c>
      <c r="B42" s="128" t="s">
        <v>80</v>
      </c>
      <c r="C42" s="128" t="s">
        <v>62</v>
      </c>
      <c r="D42" s="105" t="s">
        <v>1</v>
      </c>
      <c r="E42" s="108">
        <v>741</v>
      </c>
      <c r="F42" s="54" t="s">
        <v>17</v>
      </c>
      <c r="G42" s="30">
        <f t="shared" si="1"/>
        <v>24705835635.099998</v>
      </c>
      <c r="H42" s="30">
        <f t="shared" ref="H42:M42" si="32">H43+H44</f>
        <v>3594784509.6199999</v>
      </c>
      <c r="I42" s="30">
        <f t="shared" si="32"/>
        <v>3777859702.8999996</v>
      </c>
      <c r="J42" s="30">
        <f t="shared" si="32"/>
        <v>4193063807.1999998</v>
      </c>
      <c r="K42" s="30">
        <f t="shared" si="32"/>
        <v>4423664091.8800001</v>
      </c>
      <c r="L42" s="30">
        <f t="shared" si="32"/>
        <v>4498981152.5</v>
      </c>
      <c r="M42" s="30">
        <f t="shared" si="32"/>
        <v>4217482371</v>
      </c>
    </row>
    <row r="43" spans="1:14" x14ac:dyDescent="0.2">
      <c r="A43" s="137"/>
      <c r="B43" s="128"/>
      <c r="C43" s="128"/>
      <c r="D43" s="105" t="s">
        <v>13</v>
      </c>
      <c r="E43" s="108">
        <v>741</v>
      </c>
      <c r="F43" s="54" t="s">
        <v>17</v>
      </c>
      <c r="G43" s="30">
        <f t="shared" si="1"/>
        <v>17912352123.059998</v>
      </c>
      <c r="H43" s="30">
        <f>H46+H53</f>
        <v>2585595100</v>
      </c>
      <c r="I43" s="30">
        <f>I46+I51+I53</f>
        <v>2699752800</v>
      </c>
      <c r="J43" s="30">
        <f t="shared" ref="J43" si="33">J46+J51+J53</f>
        <v>3001827490</v>
      </c>
      <c r="K43" s="30">
        <f>K46+K51+K53</f>
        <v>3229508033.0599999</v>
      </c>
      <c r="L43" s="30">
        <f t="shared" ref="L43:M43" si="34">L46+L51+L53</f>
        <v>3359651200</v>
      </c>
      <c r="M43" s="30">
        <f t="shared" si="34"/>
        <v>3036017500</v>
      </c>
    </row>
    <row r="44" spans="1:14" ht="54.75" customHeight="1" x14ac:dyDescent="0.2">
      <c r="A44" s="137"/>
      <c r="B44" s="128"/>
      <c r="C44" s="128"/>
      <c r="D44" s="105" t="s">
        <v>41</v>
      </c>
      <c r="E44" s="108">
        <v>741</v>
      </c>
      <c r="F44" s="54" t="s">
        <v>17</v>
      </c>
      <c r="G44" s="30">
        <f t="shared" si="1"/>
        <v>6793483512.04</v>
      </c>
      <c r="H44" s="30">
        <f>H47+H48+H49+H50+H51+H52</f>
        <v>1009189409.62</v>
      </c>
      <c r="I44" s="30">
        <f>I47+I48+I49+I50+I52</f>
        <v>1078106902.8999999</v>
      </c>
      <c r="J44" s="30">
        <f t="shared" ref="J44:M44" si="35">J47+J48+J49+J50+J52</f>
        <v>1191236317.2</v>
      </c>
      <c r="K44" s="30">
        <f t="shared" si="35"/>
        <v>1194156058.8199999</v>
      </c>
      <c r="L44" s="30">
        <f t="shared" si="35"/>
        <v>1139329952.5</v>
      </c>
      <c r="M44" s="30">
        <f t="shared" si="35"/>
        <v>1181464871</v>
      </c>
    </row>
    <row r="45" spans="1:14" ht="12.75" customHeight="1" x14ac:dyDescent="0.2">
      <c r="A45" s="137">
        <v>16</v>
      </c>
      <c r="B45" s="128" t="s">
        <v>55</v>
      </c>
      <c r="C45" s="128" t="s">
        <v>62</v>
      </c>
      <c r="D45" s="105" t="s">
        <v>1</v>
      </c>
      <c r="E45" s="108">
        <v>741</v>
      </c>
      <c r="F45" s="54" t="s">
        <v>17</v>
      </c>
      <c r="G45" s="30">
        <f t="shared" si="1"/>
        <v>24481677907.899998</v>
      </c>
      <c r="H45" s="30">
        <f t="shared" ref="H45:M45" si="36">H46+H47</f>
        <v>3543863168.8199997</v>
      </c>
      <c r="I45" s="30">
        <f t="shared" si="36"/>
        <v>3738279131.3000002</v>
      </c>
      <c r="J45" s="30">
        <f t="shared" si="36"/>
        <v>4136012163</v>
      </c>
      <c r="K45" s="30">
        <f t="shared" si="36"/>
        <v>4394074034.7799997</v>
      </c>
      <c r="L45" s="30">
        <f t="shared" si="36"/>
        <v>4469085008</v>
      </c>
      <c r="M45" s="30">
        <f t="shared" si="36"/>
        <v>4200364402</v>
      </c>
    </row>
    <row r="46" spans="1:14" x14ac:dyDescent="0.2">
      <c r="A46" s="137"/>
      <c r="B46" s="128"/>
      <c r="C46" s="128"/>
      <c r="D46" s="105" t="s">
        <v>13</v>
      </c>
      <c r="E46" s="108">
        <v>741</v>
      </c>
      <c r="F46" s="54" t="s">
        <v>102</v>
      </c>
      <c r="G46" s="30">
        <f t="shared" si="1"/>
        <v>17878653013.790001</v>
      </c>
      <c r="H46" s="30">
        <f>2532124600+24888100+28582400</f>
        <v>2585595100</v>
      </c>
      <c r="I46" s="30">
        <f>409386300+1088436400+1093393500+31067100-3065300+8955100+33279500+9201900+2592400+1799600+16880400</f>
        <v>2691926900</v>
      </c>
      <c r="J46" s="30">
        <f>2714606200+55222300+16544100+15287300+44398600+69202790+75093200</f>
        <v>2990354490</v>
      </c>
      <c r="K46" s="30">
        <v>3218547523.79</v>
      </c>
      <c r="L46" s="30">
        <v>3356211500</v>
      </c>
      <c r="M46" s="30">
        <v>3036017500</v>
      </c>
    </row>
    <row r="47" spans="1:14" ht="33.75" x14ac:dyDescent="0.2">
      <c r="A47" s="137"/>
      <c r="B47" s="128"/>
      <c r="C47" s="128"/>
      <c r="D47" s="105" t="s">
        <v>41</v>
      </c>
      <c r="E47" s="108">
        <v>741</v>
      </c>
      <c r="F47" s="54" t="s">
        <v>103</v>
      </c>
      <c r="G47" s="30">
        <f t="shared" si="1"/>
        <v>6603024894.1099997</v>
      </c>
      <c r="H47" s="30">
        <f>1100851820-43422600-2132000-25542830-71486321.18</f>
        <v>958268068.81999993</v>
      </c>
      <c r="I47" s="30">
        <f>1069929338-18577106.7-17000000+12000000</f>
        <v>1046352231.3</v>
      </c>
      <c r="J47" s="30">
        <f>1278823157.02-58603394.34-112979206.68+15890306+17004300+16587100-11716267+651678</f>
        <v>1145657673</v>
      </c>
      <c r="K47" s="31">
        <v>1175526510.99</v>
      </c>
      <c r="L47" s="31">
        <f>1113373508-500000</f>
        <v>1112873508</v>
      </c>
      <c r="M47" s="31">
        <f>1493591850.04-361205488.04+7000000+24960540</f>
        <v>1164346902</v>
      </c>
    </row>
    <row r="48" spans="1:14" ht="67.5" x14ac:dyDescent="0.2">
      <c r="A48" s="104">
        <v>17</v>
      </c>
      <c r="B48" s="21" t="s">
        <v>87</v>
      </c>
      <c r="C48" s="101" t="s">
        <v>62</v>
      </c>
      <c r="D48" s="105" t="s">
        <v>41</v>
      </c>
      <c r="E48" s="108">
        <v>741</v>
      </c>
      <c r="F48" s="54" t="s">
        <v>104</v>
      </c>
      <c r="G48" s="30">
        <f t="shared" si="1"/>
        <v>185633220.37</v>
      </c>
      <c r="H48" s="30">
        <f>43422600+3090000-3500000+8050000-2622575.66</f>
        <v>48440024.340000004</v>
      </c>
      <c r="I48" s="30">
        <f>14942760+6811911.6+10000000</f>
        <v>31754671.600000001</v>
      </c>
      <c r="J48" s="30">
        <f>28180610-14363000+6966267+582832.2+3000000+19411935+300000+1500000</f>
        <v>45578644.200000003</v>
      </c>
      <c r="K48" s="30">
        <v>17971495.73</v>
      </c>
      <c r="L48" s="30">
        <v>25956444.5</v>
      </c>
      <c r="M48" s="30">
        <f>111183890-95251950</f>
        <v>15931940</v>
      </c>
      <c r="N48" s="70"/>
    </row>
    <row r="49" spans="1:15" ht="45" x14ac:dyDescent="0.2">
      <c r="A49" s="104">
        <v>18</v>
      </c>
      <c r="B49" s="21" t="s">
        <v>59</v>
      </c>
      <c r="C49" s="101" t="s">
        <v>61</v>
      </c>
      <c r="D49" s="105" t="s">
        <v>41</v>
      </c>
      <c r="E49" s="108">
        <v>741</v>
      </c>
      <c r="F49" s="54" t="s">
        <v>124</v>
      </c>
      <c r="G49" s="30">
        <f t="shared" si="1"/>
        <v>3557384.56</v>
      </c>
      <c r="H49" s="30">
        <f>2132000+60000+220000-12667.54</f>
        <v>2399332.46</v>
      </c>
      <c r="I49" s="30">
        <v>0</v>
      </c>
      <c r="J49" s="30">
        <v>0</v>
      </c>
      <c r="K49" s="31">
        <v>658052.1</v>
      </c>
      <c r="L49" s="31">
        <v>500000</v>
      </c>
      <c r="M49" s="31">
        <v>0</v>
      </c>
      <c r="O49" s="70"/>
    </row>
    <row r="50" spans="1:15" ht="45" x14ac:dyDescent="0.2">
      <c r="A50" s="104">
        <v>19</v>
      </c>
      <c r="B50" s="22" t="s">
        <v>50</v>
      </c>
      <c r="C50" s="101" t="s">
        <v>62</v>
      </c>
      <c r="D50" s="105" t="s">
        <v>41</v>
      </c>
      <c r="E50" s="108">
        <v>741</v>
      </c>
      <c r="F50" s="54" t="s">
        <v>17</v>
      </c>
      <c r="G50" s="30">
        <f t="shared" si="1"/>
        <v>81984</v>
      </c>
      <c r="H50" s="30">
        <f>82520-536</f>
        <v>81984</v>
      </c>
      <c r="I50" s="30">
        <v>0</v>
      </c>
      <c r="J50" s="30">
        <v>0</v>
      </c>
      <c r="K50" s="31">
        <v>0</v>
      </c>
      <c r="L50" s="31">
        <v>0</v>
      </c>
      <c r="M50" s="31">
        <v>0</v>
      </c>
    </row>
    <row r="51" spans="1:15" s="88" customFormat="1" ht="78.75" hidden="1" x14ac:dyDescent="0.2">
      <c r="A51" s="91">
        <v>19</v>
      </c>
      <c r="B51" s="92" t="s">
        <v>133</v>
      </c>
      <c r="C51" s="89" t="s">
        <v>61</v>
      </c>
      <c r="D51" s="84" t="s">
        <v>92</v>
      </c>
      <c r="E51" s="85">
        <v>741</v>
      </c>
      <c r="F51" s="86" t="s">
        <v>17</v>
      </c>
      <c r="G51" s="87">
        <f t="shared" si="1"/>
        <v>0</v>
      </c>
      <c r="H51" s="87">
        <v>0</v>
      </c>
      <c r="I51" s="87">
        <f>6550000-6550000</f>
        <v>0</v>
      </c>
      <c r="J51" s="87">
        <f>6550000-6550000</f>
        <v>0</v>
      </c>
      <c r="K51" s="87">
        <f>132980108.04-132980108.04</f>
        <v>0</v>
      </c>
      <c r="L51" s="87">
        <f t="shared" ref="L51:M51" si="37">6550000-6550000</f>
        <v>0</v>
      </c>
      <c r="M51" s="87">
        <f t="shared" si="37"/>
        <v>0</v>
      </c>
    </row>
    <row r="52" spans="1:15" ht="49.5" customHeight="1" x14ac:dyDescent="0.2">
      <c r="A52" s="104">
        <v>20</v>
      </c>
      <c r="B52" s="22" t="s">
        <v>67</v>
      </c>
      <c r="C52" s="101" t="s">
        <v>61</v>
      </c>
      <c r="D52" s="105" t="s">
        <v>41</v>
      </c>
      <c r="E52" s="108">
        <v>741</v>
      </c>
      <c r="F52" s="54" t="s">
        <v>105</v>
      </c>
      <c r="G52" s="30">
        <f t="shared" si="1"/>
        <v>1186029</v>
      </c>
      <c r="H52" s="30">
        <v>0</v>
      </c>
      <c r="I52" s="30">
        <f>1186029-1186029</f>
        <v>0</v>
      </c>
      <c r="J52" s="30">
        <f>1970670-784641-1186029</f>
        <v>0</v>
      </c>
      <c r="K52" s="30">
        <f>1762877-576848-1186029</f>
        <v>0</v>
      </c>
      <c r="L52" s="30">
        <v>0</v>
      </c>
      <c r="M52" s="30">
        <f>1762877-576848</f>
        <v>1186029</v>
      </c>
    </row>
    <row r="53" spans="1:15" ht="95.25" customHeight="1" x14ac:dyDescent="0.2">
      <c r="A53" s="103">
        <v>21</v>
      </c>
      <c r="B53" s="102" t="s">
        <v>89</v>
      </c>
      <c r="C53" s="101" t="s">
        <v>61</v>
      </c>
      <c r="D53" s="105" t="s">
        <v>13</v>
      </c>
      <c r="E53" s="108">
        <v>741</v>
      </c>
      <c r="F53" s="54" t="s">
        <v>106</v>
      </c>
      <c r="G53" s="30">
        <f t="shared" si="1"/>
        <v>33699109.269999996</v>
      </c>
      <c r="H53" s="30">
        <v>0</v>
      </c>
      <c r="I53" s="30">
        <v>7825900</v>
      </c>
      <c r="J53" s="30">
        <f>4455300+1292000+5725700</f>
        <v>11473000</v>
      </c>
      <c r="K53" s="30">
        <v>10960509.27</v>
      </c>
      <c r="L53" s="30">
        <v>3439700</v>
      </c>
      <c r="M53" s="30">
        <v>0</v>
      </c>
    </row>
    <row r="54" spans="1:15" ht="12.75" customHeight="1" x14ac:dyDescent="0.2">
      <c r="A54" s="131">
        <v>22</v>
      </c>
      <c r="B54" s="129" t="s">
        <v>15</v>
      </c>
      <c r="C54" s="115" t="s">
        <v>129</v>
      </c>
      <c r="D54" s="105" t="s">
        <v>1</v>
      </c>
      <c r="E54" s="108" t="s">
        <v>17</v>
      </c>
      <c r="F54" s="54" t="s">
        <v>107</v>
      </c>
      <c r="G54" s="30">
        <f t="shared" si="1"/>
        <v>361514456.63</v>
      </c>
      <c r="H54" s="30">
        <f>H55+H56</f>
        <v>42401900</v>
      </c>
      <c r="I54" s="30">
        <f>I55+I56</f>
        <v>62724066.529999994</v>
      </c>
      <c r="J54" s="30">
        <f t="shared" ref="J54:M54" si="38">J55+J56</f>
        <v>83285518.75</v>
      </c>
      <c r="K54" s="30">
        <f t="shared" si="38"/>
        <v>60687648.75</v>
      </c>
      <c r="L54" s="30">
        <f t="shared" si="38"/>
        <v>64345390.600000009</v>
      </c>
      <c r="M54" s="30">
        <f t="shared" si="38"/>
        <v>48069932</v>
      </c>
    </row>
    <row r="55" spans="1:15" ht="12.75" customHeight="1" x14ac:dyDescent="0.2">
      <c r="A55" s="132"/>
      <c r="B55" s="130"/>
      <c r="C55" s="116"/>
      <c r="D55" s="105" t="s">
        <v>13</v>
      </c>
      <c r="E55" s="108" t="s">
        <v>17</v>
      </c>
      <c r="F55" s="54" t="s">
        <v>107</v>
      </c>
      <c r="G55" s="30">
        <f t="shared" si="1"/>
        <v>9883617.4000000004</v>
      </c>
      <c r="H55" s="30">
        <f>H58</f>
        <v>0</v>
      </c>
      <c r="I55" s="30">
        <f t="shared" ref="I55:M56" si="39">I58</f>
        <v>9883617.4000000004</v>
      </c>
      <c r="J55" s="30">
        <f t="shared" si="39"/>
        <v>0</v>
      </c>
      <c r="K55" s="30">
        <f>K58</f>
        <v>0</v>
      </c>
      <c r="L55" s="30">
        <f t="shared" ref="L55:M55" si="40">L58</f>
        <v>0</v>
      </c>
      <c r="M55" s="30">
        <f t="shared" si="40"/>
        <v>0</v>
      </c>
    </row>
    <row r="56" spans="1:15" ht="71.25" customHeight="1" x14ac:dyDescent="0.2">
      <c r="A56" s="132"/>
      <c r="B56" s="130"/>
      <c r="C56" s="117"/>
      <c r="D56" s="105" t="s">
        <v>41</v>
      </c>
      <c r="E56" s="108" t="s">
        <v>17</v>
      </c>
      <c r="F56" s="54" t="s">
        <v>107</v>
      </c>
      <c r="G56" s="30">
        <f t="shared" si="1"/>
        <v>351630839.23000002</v>
      </c>
      <c r="H56" s="30">
        <f>H59</f>
        <v>42401900</v>
      </c>
      <c r="I56" s="30">
        <f t="shared" si="39"/>
        <v>52840449.129999995</v>
      </c>
      <c r="J56" s="30">
        <f t="shared" si="39"/>
        <v>83285518.75</v>
      </c>
      <c r="K56" s="30">
        <f>K59</f>
        <v>60687648.75</v>
      </c>
      <c r="L56" s="30">
        <f t="shared" si="39"/>
        <v>64345390.600000009</v>
      </c>
      <c r="M56" s="30">
        <f t="shared" si="39"/>
        <v>48069932</v>
      </c>
      <c r="N56" s="70">
        <f>L56-L64</f>
        <v>47769932.000000007</v>
      </c>
    </row>
    <row r="57" spans="1:15" ht="30.75" customHeight="1" x14ac:dyDescent="0.2">
      <c r="A57" s="131">
        <v>23</v>
      </c>
      <c r="B57" s="134" t="s">
        <v>49</v>
      </c>
      <c r="C57" s="115" t="s">
        <v>129</v>
      </c>
      <c r="D57" s="105" t="s">
        <v>1</v>
      </c>
      <c r="E57" s="108" t="s">
        <v>17</v>
      </c>
      <c r="F57" s="54" t="s">
        <v>17</v>
      </c>
      <c r="G57" s="30">
        <f t="shared" si="1"/>
        <v>361514456.63</v>
      </c>
      <c r="H57" s="30">
        <f>H58+H59</f>
        <v>42401900</v>
      </c>
      <c r="I57" s="30">
        <f t="shared" ref="I57:M57" si="41">I58+I59</f>
        <v>62724066.529999994</v>
      </c>
      <c r="J57" s="30">
        <f t="shared" si="41"/>
        <v>83285518.75</v>
      </c>
      <c r="K57" s="30">
        <f t="shared" si="41"/>
        <v>60687648.75</v>
      </c>
      <c r="L57" s="30">
        <f t="shared" si="41"/>
        <v>64345390.600000009</v>
      </c>
      <c r="M57" s="30">
        <f t="shared" si="41"/>
        <v>48069932</v>
      </c>
    </row>
    <row r="58" spans="1:15" ht="27.75" customHeight="1" x14ac:dyDescent="0.2">
      <c r="A58" s="132"/>
      <c r="B58" s="135"/>
      <c r="C58" s="116"/>
      <c r="D58" s="105" t="s">
        <v>13</v>
      </c>
      <c r="E58" s="108" t="s">
        <v>17</v>
      </c>
      <c r="F58" s="54" t="s">
        <v>17</v>
      </c>
      <c r="G58" s="30">
        <f t="shared" si="1"/>
        <v>9883617.4000000004</v>
      </c>
      <c r="H58" s="30">
        <f>H61</f>
        <v>0</v>
      </c>
      <c r="I58" s="30">
        <f t="shared" ref="I58:M59" si="42">I61</f>
        <v>9883617.4000000004</v>
      </c>
      <c r="J58" s="30">
        <f t="shared" si="42"/>
        <v>0</v>
      </c>
      <c r="K58" s="30">
        <f>K61</f>
        <v>0</v>
      </c>
      <c r="L58" s="30">
        <f t="shared" si="42"/>
        <v>0</v>
      </c>
      <c r="M58" s="30">
        <f t="shared" si="42"/>
        <v>0</v>
      </c>
    </row>
    <row r="59" spans="1:15" ht="33.75" x14ac:dyDescent="0.2">
      <c r="A59" s="133"/>
      <c r="B59" s="136"/>
      <c r="C59" s="117"/>
      <c r="D59" s="105" t="s">
        <v>41</v>
      </c>
      <c r="E59" s="108" t="s">
        <v>17</v>
      </c>
      <c r="F59" s="54" t="s">
        <v>17</v>
      </c>
      <c r="G59" s="30">
        <f t="shared" si="1"/>
        <v>351630839.23000002</v>
      </c>
      <c r="H59" s="30">
        <f>H62</f>
        <v>42401900</v>
      </c>
      <c r="I59" s="30">
        <f t="shared" si="42"/>
        <v>52840449.129999995</v>
      </c>
      <c r="J59" s="30">
        <f t="shared" si="42"/>
        <v>83285518.75</v>
      </c>
      <c r="K59" s="30">
        <f>K62</f>
        <v>60687648.75</v>
      </c>
      <c r="L59" s="30">
        <f t="shared" si="42"/>
        <v>64345390.600000009</v>
      </c>
      <c r="M59" s="30">
        <f t="shared" si="42"/>
        <v>48069932</v>
      </c>
    </row>
    <row r="60" spans="1:15" ht="21.75" customHeight="1" x14ac:dyDescent="0.2">
      <c r="A60" s="131">
        <v>24</v>
      </c>
      <c r="B60" s="134" t="s">
        <v>69</v>
      </c>
      <c r="C60" s="115" t="s">
        <v>129</v>
      </c>
      <c r="D60" s="105" t="s">
        <v>1</v>
      </c>
      <c r="E60" s="108" t="s">
        <v>17</v>
      </c>
      <c r="F60" s="54" t="s">
        <v>17</v>
      </c>
      <c r="G60" s="30">
        <f t="shared" si="1"/>
        <v>361514456.63</v>
      </c>
      <c r="H60" s="30">
        <f>H61+H62</f>
        <v>42401900</v>
      </c>
      <c r="I60" s="30">
        <f t="shared" ref="I60:M60" si="43">I61+I62</f>
        <v>62724066.529999994</v>
      </c>
      <c r="J60" s="30">
        <f t="shared" si="43"/>
        <v>83285518.75</v>
      </c>
      <c r="K60" s="30">
        <f t="shared" si="43"/>
        <v>60687648.75</v>
      </c>
      <c r="L60" s="30">
        <f t="shared" si="43"/>
        <v>64345390.600000009</v>
      </c>
      <c r="M60" s="30">
        <f t="shared" si="43"/>
        <v>48069932</v>
      </c>
    </row>
    <row r="61" spans="1:15" ht="18.75" customHeight="1" x14ac:dyDescent="0.2">
      <c r="A61" s="132"/>
      <c r="B61" s="135"/>
      <c r="C61" s="116"/>
      <c r="D61" s="105" t="s">
        <v>13</v>
      </c>
      <c r="E61" s="108" t="s">
        <v>17</v>
      </c>
      <c r="F61" s="54" t="s">
        <v>17</v>
      </c>
      <c r="G61" s="30">
        <f t="shared" si="1"/>
        <v>9883617.4000000004</v>
      </c>
      <c r="H61" s="30">
        <f>H69</f>
        <v>0</v>
      </c>
      <c r="I61" s="30">
        <f>I69+I72</f>
        <v>9883617.4000000004</v>
      </c>
      <c r="J61" s="30">
        <f t="shared" ref="J61" si="44">J69+J72</f>
        <v>0</v>
      </c>
      <c r="K61" s="30">
        <f>K69+K72</f>
        <v>0</v>
      </c>
      <c r="L61" s="30">
        <f t="shared" ref="L61:M61" si="45">L69+L72</f>
        <v>0</v>
      </c>
      <c r="M61" s="30">
        <f t="shared" si="45"/>
        <v>0</v>
      </c>
    </row>
    <row r="62" spans="1:15" ht="45.6" customHeight="1" x14ac:dyDescent="0.2">
      <c r="A62" s="133"/>
      <c r="B62" s="136"/>
      <c r="C62" s="117"/>
      <c r="D62" s="105" t="s">
        <v>41</v>
      </c>
      <c r="E62" s="108" t="s">
        <v>17</v>
      </c>
      <c r="F62" s="54" t="s">
        <v>17</v>
      </c>
      <c r="G62" s="30">
        <f t="shared" si="1"/>
        <v>351630839.23000002</v>
      </c>
      <c r="H62" s="30">
        <f>H64+H65+H66+H67+H70+H74</f>
        <v>42401900</v>
      </c>
      <c r="I62" s="30">
        <f t="shared" ref="I62:J62" si="46">I64+I65+I66+I67+I70+I74</f>
        <v>52840449.129999995</v>
      </c>
      <c r="J62" s="30">
        <f t="shared" si="46"/>
        <v>83285518.75</v>
      </c>
      <c r="K62" s="30">
        <f>K64+K65+K66+K67+K70+K73+K74</f>
        <v>60687648.75</v>
      </c>
      <c r="L62" s="30">
        <f t="shared" ref="L62:M62" si="47">L64+L65+L66+L67+L70+L73+L74</f>
        <v>64345390.600000009</v>
      </c>
      <c r="M62" s="30">
        <f t="shared" si="47"/>
        <v>48069932</v>
      </c>
    </row>
    <row r="63" spans="1:15" ht="20.25" customHeight="1" x14ac:dyDescent="0.2">
      <c r="A63" s="120">
        <v>25</v>
      </c>
      <c r="B63" s="115" t="s">
        <v>140</v>
      </c>
      <c r="C63" s="111" t="s">
        <v>130</v>
      </c>
      <c r="D63" s="105" t="s">
        <v>1</v>
      </c>
      <c r="E63" s="108" t="s">
        <v>17</v>
      </c>
      <c r="F63" s="54" t="s">
        <v>17</v>
      </c>
      <c r="G63" s="30">
        <f>G64+G65</f>
        <v>185993175.34999999</v>
      </c>
      <c r="H63" s="30">
        <f t="shared" ref="H63:M63" si="48">H64+H65</f>
        <v>21839500</v>
      </c>
      <c r="I63" s="30">
        <f t="shared" si="48"/>
        <v>36839500</v>
      </c>
      <c r="J63" s="30">
        <f t="shared" si="48"/>
        <v>46589500</v>
      </c>
      <c r="K63" s="30">
        <f t="shared" si="48"/>
        <v>30470216.75</v>
      </c>
      <c r="L63" s="30">
        <f t="shared" si="48"/>
        <v>33414958.600000009</v>
      </c>
      <c r="M63" s="30">
        <f t="shared" si="48"/>
        <v>16839500</v>
      </c>
    </row>
    <row r="64" spans="1:15" ht="38.25" customHeight="1" x14ac:dyDescent="0.2">
      <c r="A64" s="121"/>
      <c r="B64" s="116"/>
      <c r="C64" s="118"/>
      <c r="D64" s="111" t="s">
        <v>41</v>
      </c>
      <c r="E64" s="108">
        <v>737</v>
      </c>
      <c r="F64" s="113" t="s">
        <v>108</v>
      </c>
      <c r="G64" s="30">
        <f t="shared" si="1"/>
        <v>23951102.780000001</v>
      </c>
      <c r="H64" s="30">
        <v>0</v>
      </c>
      <c r="I64" s="30">
        <v>0</v>
      </c>
      <c r="J64" s="30">
        <v>0</v>
      </c>
      <c r="K64" s="30">
        <v>7375644.1799999997</v>
      </c>
      <c r="L64" s="30">
        <v>16575458.6</v>
      </c>
      <c r="M64" s="30">
        <v>0</v>
      </c>
    </row>
    <row r="65" spans="1:14" ht="38.25" customHeight="1" x14ac:dyDescent="0.2">
      <c r="A65" s="122"/>
      <c r="B65" s="117"/>
      <c r="C65" s="112"/>
      <c r="D65" s="112"/>
      <c r="E65" s="108">
        <v>741</v>
      </c>
      <c r="F65" s="114"/>
      <c r="G65" s="30">
        <f t="shared" si="1"/>
        <v>162042072.56999999</v>
      </c>
      <c r="H65" s="30">
        <v>21839500</v>
      </c>
      <c r="I65" s="30">
        <f>16839500+13000000+7000000</f>
        <v>36839500</v>
      </c>
      <c r="J65" s="30">
        <f>16839500+20000000+3000000+4750000+2000000</f>
        <v>46589500</v>
      </c>
      <c r="K65" s="31">
        <f>61018951.86-44179451.86+6255072.57</f>
        <v>23094572.57</v>
      </c>
      <c r="L65" s="31">
        <f>73006625.43-56167125.43</f>
        <v>16839500.000000007</v>
      </c>
      <c r="M65" s="31">
        <f>96836596.9-79997096.9</f>
        <v>16839500</v>
      </c>
    </row>
    <row r="66" spans="1:14" ht="67.5" x14ac:dyDescent="0.2">
      <c r="A66" s="99">
        <v>26</v>
      </c>
      <c r="B66" s="101" t="s">
        <v>19</v>
      </c>
      <c r="C66" s="101" t="s">
        <v>62</v>
      </c>
      <c r="D66" s="105" t="s">
        <v>41</v>
      </c>
      <c r="E66" s="108">
        <v>741</v>
      </c>
      <c r="F66" s="54" t="s">
        <v>17</v>
      </c>
      <c r="G66" s="30">
        <f t="shared" si="1"/>
        <v>15200000</v>
      </c>
      <c r="H66" s="30">
        <v>15200000</v>
      </c>
      <c r="I66" s="30">
        <v>0</v>
      </c>
      <c r="J66" s="30">
        <v>0</v>
      </c>
      <c r="K66" s="31">
        <v>0</v>
      </c>
      <c r="L66" s="31">
        <v>0</v>
      </c>
      <c r="M66" s="31">
        <v>0</v>
      </c>
    </row>
    <row r="67" spans="1:14" ht="56.25" x14ac:dyDescent="0.2">
      <c r="A67" s="99">
        <v>27</v>
      </c>
      <c r="B67" s="101" t="s">
        <v>56</v>
      </c>
      <c r="C67" s="101" t="s">
        <v>62</v>
      </c>
      <c r="D67" s="105" t="s">
        <v>41</v>
      </c>
      <c r="E67" s="108">
        <v>741</v>
      </c>
      <c r="F67" s="54" t="s">
        <v>17</v>
      </c>
      <c r="G67" s="30">
        <f t="shared" si="1"/>
        <v>5362400</v>
      </c>
      <c r="H67" s="30">
        <v>5362400</v>
      </c>
      <c r="I67" s="30">
        <v>0</v>
      </c>
      <c r="J67" s="30">
        <v>0</v>
      </c>
      <c r="K67" s="31">
        <v>0</v>
      </c>
      <c r="L67" s="31">
        <v>0</v>
      </c>
      <c r="M67" s="31">
        <v>0</v>
      </c>
    </row>
    <row r="68" spans="1:14" ht="12.75" customHeight="1" x14ac:dyDescent="0.2">
      <c r="A68" s="120">
        <v>28</v>
      </c>
      <c r="B68" s="115" t="s">
        <v>68</v>
      </c>
      <c r="C68" s="115" t="s">
        <v>62</v>
      </c>
      <c r="D68" s="105" t="s">
        <v>1</v>
      </c>
      <c r="E68" s="108">
        <v>741</v>
      </c>
      <c r="F68" s="54" t="s">
        <v>17</v>
      </c>
      <c r="G68" s="30">
        <f t="shared" si="1"/>
        <v>83730677.129999995</v>
      </c>
      <c r="H68" s="30">
        <f>H69+H70</f>
        <v>0</v>
      </c>
      <c r="I68" s="30">
        <f t="shared" ref="I68:M68" si="49">I69+I70</f>
        <v>16000949.129999999</v>
      </c>
      <c r="J68" s="30">
        <f t="shared" si="49"/>
        <v>20682432</v>
      </c>
      <c r="K68" s="30">
        <f t="shared" si="49"/>
        <v>15682432</v>
      </c>
      <c r="L68" s="30">
        <f t="shared" si="49"/>
        <v>15682432</v>
      </c>
      <c r="M68" s="30">
        <f t="shared" si="49"/>
        <v>15682432</v>
      </c>
    </row>
    <row r="69" spans="1:14" x14ac:dyDescent="0.2">
      <c r="A69" s="121"/>
      <c r="B69" s="116"/>
      <c r="C69" s="116"/>
      <c r="D69" s="105" t="s">
        <v>13</v>
      </c>
      <c r="E69" s="108">
        <v>741</v>
      </c>
      <c r="F69" s="54" t="s">
        <v>17</v>
      </c>
      <c r="G69" s="30">
        <f t="shared" si="1"/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</row>
    <row r="70" spans="1:14" ht="54.75" customHeight="1" x14ac:dyDescent="0.2">
      <c r="A70" s="122"/>
      <c r="B70" s="117"/>
      <c r="C70" s="117"/>
      <c r="D70" s="105" t="s">
        <v>41</v>
      </c>
      <c r="E70" s="108">
        <v>741</v>
      </c>
      <c r="F70" s="54" t="s">
        <v>109</v>
      </c>
      <c r="G70" s="30">
        <f t="shared" si="1"/>
        <v>83730677.129999995</v>
      </c>
      <c r="H70" s="30">
        <v>0</v>
      </c>
      <c r="I70" s="30">
        <f>15682432+3085930-2767412.87</f>
        <v>16000949.129999999</v>
      </c>
      <c r="J70" s="30">
        <f>15682432+5000000</f>
        <v>20682432</v>
      </c>
      <c r="K70" s="30">
        <f>28385237.79-12702805.79</f>
        <v>15682432</v>
      </c>
      <c r="L70" s="30">
        <f>30009272.02-14326840.02</f>
        <v>15682432</v>
      </c>
      <c r="M70" s="30">
        <f>32600822.85-16918390.85</f>
        <v>15682432</v>
      </c>
    </row>
    <row r="71" spans="1:14" x14ac:dyDescent="0.2">
      <c r="A71" s="120">
        <v>29</v>
      </c>
      <c r="B71" s="115" t="s">
        <v>81</v>
      </c>
      <c r="C71" s="115" t="s">
        <v>62</v>
      </c>
      <c r="D71" s="105" t="s">
        <v>1</v>
      </c>
      <c r="E71" s="108">
        <v>741</v>
      </c>
      <c r="F71" s="54" t="s">
        <v>17</v>
      </c>
      <c r="G71" s="30">
        <f t="shared" si="1"/>
        <v>9883617.4000000004</v>
      </c>
      <c r="H71" s="30">
        <f>H72+H73</f>
        <v>0</v>
      </c>
      <c r="I71" s="30">
        <f t="shared" ref="I71:M71" si="50">I72+I73</f>
        <v>9883617.4000000004</v>
      </c>
      <c r="J71" s="30">
        <f t="shared" si="50"/>
        <v>0</v>
      </c>
      <c r="K71" s="30">
        <f t="shared" si="50"/>
        <v>0</v>
      </c>
      <c r="L71" s="30">
        <f t="shared" si="50"/>
        <v>0</v>
      </c>
      <c r="M71" s="30">
        <f t="shared" si="50"/>
        <v>0</v>
      </c>
    </row>
    <row r="72" spans="1:14" ht="96" customHeight="1" x14ac:dyDescent="0.2">
      <c r="A72" s="121"/>
      <c r="B72" s="116"/>
      <c r="C72" s="116"/>
      <c r="D72" s="105" t="s">
        <v>13</v>
      </c>
      <c r="E72" s="108">
        <v>741</v>
      </c>
      <c r="F72" s="54" t="s">
        <v>17</v>
      </c>
      <c r="G72" s="30">
        <f t="shared" si="1"/>
        <v>9883617.4000000004</v>
      </c>
      <c r="H72" s="30">
        <v>0</v>
      </c>
      <c r="I72" s="30">
        <f>2767412.2+7116205.2</f>
        <v>9883617.4000000004</v>
      </c>
      <c r="J72" s="30">
        <v>0</v>
      </c>
      <c r="K72" s="30">
        <v>0</v>
      </c>
      <c r="L72" s="30">
        <v>0</v>
      </c>
      <c r="M72" s="30">
        <v>0</v>
      </c>
    </row>
    <row r="73" spans="1:14" ht="33.75" hidden="1" x14ac:dyDescent="0.2">
      <c r="A73" s="122"/>
      <c r="B73" s="117"/>
      <c r="C73" s="117"/>
      <c r="D73" s="105" t="s">
        <v>41</v>
      </c>
      <c r="E73" s="108" t="s">
        <v>17</v>
      </c>
      <c r="F73" s="54" t="s">
        <v>17</v>
      </c>
      <c r="G73" s="30">
        <f t="shared" si="1"/>
        <v>0</v>
      </c>
      <c r="H73" s="30">
        <v>0</v>
      </c>
      <c r="I73" s="30"/>
      <c r="J73" s="30"/>
      <c r="K73" s="30"/>
      <c r="L73" s="30"/>
      <c r="M73" s="30"/>
    </row>
    <row r="74" spans="1:14" ht="45" x14ac:dyDescent="0.2">
      <c r="A74" s="99">
        <v>30</v>
      </c>
      <c r="B74" s="101" t="s">
        <v>93</v>
      </c>
      <c r="C74" s="101" t="s">
        <v>62</v>
      </c>
      <c r="D74" s="105" t="s">
        <v>41</v>
      </c>
      <c r="E74" s="108">
        <v>741</v>
      </c>
      <c r="F74" s="54" t="s">
        <v>110</v>
      </c>
      <c r="G74" s="30">
        <f t="shared" si="1"/>
        <v>61344586.75</v>
      </c>
      <c r="H74" s="30">
        <v>0</v>
      </c>
      <c r="I74" s="30">
        <v>0</v>
      </c>
      <c r="J74" s="30">
        <f>15548000-200000+665586.75</f>
        <v>16013586.75</v>
      </c>
      <c r="K74" s="30">
        <f>15548000-1013000</f>
        <v>14535000</v>
      </c>
      <c r="L74" s="30">
        <f>15248000</f>
        <v>15248000</v>
      </c>
      <c r="M74" s="30">
        <f>15548000</f>
        <v>15548000</v>
      </c>
      <c r="N74" s="70"/>
    </row>
    <row r="75" spans="1:14" s="34" customFormat="1" ht="56.25" x14ac:dyDescent="0.2">
      <c r="A75" s="99">
        <v>31</v>
      </c>
      <c r="B75" s="36" t="s">
        <v>16</v>
      </c>
      <c r="C75" s="20" t="s">
        <v>65</v>
      </c>
      <c r="D75" s="37" t="s">
        <v>41</v>
      </c>
      <c r="E75" s="108">
        <v>737</v>
      </c>
      <c r="F75" s="55" t="s">
        <v>17</v>
      </c>
      <c r="G75" s="30">
        <f t="shared" si="1"/>
        <v>180182951.73000002</v>
      </c>
      <c r="H75" s="41">
        <f>H76</f>
        <v>83250981</v>
      </c>
      <c r="I75" s="30">
        <f t="shared" ref="H75:M76" si="51">I76</f>
        <v>96931970.730000004</v>
      </c>
      <c r="J75" s="41">
        <f t="shared" si="51"/>
        <v>0</v>
      </c>
      <c r="K75" s="41">
        <f t="shared" si="51"/>
        <v>0</v>
      </c>
      <c r="L75" s="41">
        <f t="shared" si="51"/>
        <v>0</v>
      </c>
      <c r="M75" s="41">
        <f t="shared" si="51"/>
        <v>0</v>
      </c>
    </row>
    <row r="76" spans="1:14" s="35" customFormat="1" ht="56.25" x14ac:dyDescent="0.2">
      <c r="A76" s="99">
        <v>32</v>
      </c>
      <c r="B76" s="40" t="s">
        <v>82</v>
      </c>
      <c r="C76" s="20" t="s">
        <v>65</v>
      </c>
      <c r="D76" s="37" t="s">
        <v>41</v>
      </c>
      <c r="E76" s="38">
        <v>737</v>
      </c>
      <c r="F76" s="55" t="s">
        <v>17</v>
      </c>
      <c r="G76" s="30">
        <f t="shared" si="1"/>
        <v>180182951.73000002</v>
      </c>
      <c r="H76" s="41">
        <f t="shared" si="51"/>
        <v>83250981</v>
      </c>
      <c r="I76" s="41">
        <f t="shared" si="51"/>
        <v>96931970.730000004</v>
      </c>
      <c r="J76" s="41">
        <f t="shared" si="51"/>
        <v>0</v>
      </c>
      <c r="K76" s="41">
        <f t="shared" si="51"/>
        <v>0</v>
      </c>
      <c r="L76" s="41">
        <f t="shared" si="51"/>
        <v>0</v>
      </c>
      <c r="M76" s="41">
        <f t="shared" si="51"/>
        <v>0</v>
      </c>
    </row>
    <row r="77" spans="1:14" s="35" customFormat="1" ht="67.5" x14ac:dyDescent="0.2">
      <c r="A77" s="99">
        <v>33</v>
      </c>
      <c r="B77" s="40" t="s">
        <v>83</v>
      </c>
      <c r="C77" s="20" t="s">
        <v>65</v>
      </c>
      <c r="D77" s="37" t="s">
        <v>41</v>
      </c>
      <c r="E77" s="38">
        <v>737</v>
      </c>
      <c r="F77" s="55" t="s">
        <v>17</v>
      </c>
      <c r="G77" s="30">
        <f t="shared" ref="G77:G156" si="52">H77+I77+J77+K77+L77+M77</f>
        <v>180182951.73000002</v>
      </c>
      <c r="H77" s="41">
        <f t="shared" ref="H77:M77" si="53">SUM(H78:H82)</f>
        <v>83250981</v>
      </c>
      <c r="I77" s="41">
        <f t="shared" si="53"/>
        <v>96931970.730000004</v>
      </c>
      <c r="J77" s="41">
        <f t="shared" si="53"/>
        <v>0</v>
      </c>
      <c r="K77" s="41">
        <f t="shared" si="53"/>
        <v>0</v>
      </c>
      <c r="L77" s="41">
        <f t="shared" si="53"/>
        <v>0</v>
      </c>
      <c r="M77" s="41">
        <f t="shared" si="53"/>
        <v>0</v>
      </c>
    </row>
    <row r="78" spans="1:14" s="35" customFormat="1" ht="56.25" x14ac:dyDescent="0.2">
      <c r="A78" s="99">
        <v>34</v>
      </c>
      <c r="B78" s="40" t="s">
        <v>84</v>
      </c>
      <c r="C78" s="20" t="s">
        <v>65</v>
      </c>
      <c r="D78" s="37" t="s">
        <v>41</v>
      </c>
      <c r="E78" s="38">
        <v>737</v>
      </c>
      <c r="F78" s="55" t="s">
        <v>17</v>
      </c>
      <c r="G78" s="30">
        <f t="shared" si="52"/>
        <v>70404569.390000001</v>
      </c>
      <c r="H78" s="41">
        <v>5000000</v>
      </c>
      <c r="I78" s="41">
        <v>65404569.390000001</v>
      </c>
      <c r="J78" s="41">
        <v>0</v>
      </c>
      <c r="K78" s="41">
        <v>0</v>
      </c>
      <c r="L78" s="41">
        <v>0</v>
      </c>
      <c r="M78" s="41">
        <v>0</v>
      </c>
    </row>
    <row r="79" spans="1:14" s="88" customFormat="1" ht="56.25" hidden="1" x14ac:dyDescent="0.2">
      <c r="A79" s="32"/>
      <c r="B79" s="83" t="s">
        <v>126</v>
      </c>
      <c r="C79" s="84" t="s">
        <v>65</v>
      </c>
      <c r="D79" s="84" t="s">
        <v>41</v>
      </c>
      <c r="E79" s="85" t="s">
        <v>17</v>
      </c>
      <c r="F79" s="86" t="s">
        <v>17</v>
      </c>
      <c r="G79" s="87">
        <f t="shared" si="52"/>
        <v>0</v>
      </c>
      <c r="H79" s="87">
        <v>0</v>
      </c>
      <c r="I79" s="87">
        <v>0</v>
      </c>
      <c r="J79" s="87">
        <v>0</v>
      </c>
      <c r="K79" s="87">
        <f>1000000-1000000</f>
        <v>0</v>
      </c>
      <c r="L79" s="87"/>
      <c r="M79" s="87"/>
    </row>
    <row r="80" spans="1:14" s="35" customFormat="1" ht="56.25" x14ac:dyDescent="0.2">
      <c r="A80" s="99">
        <v>35</v>
      </c>
      <c r="B80" s="40" t="s">
        <v>86</v>
      </c>
      <c r="C80" s="20" t="s">
        <v>65</v>
      </c>
      <c r="D80" s="37" t="s">
        <v>41</v>
      </c>
      <c r="E80" s="38">
        <v>737</v>
      </c>
      <c r="F80" s="55" t="s">
        <v>17</v>
      </c>
      <c r="G80" s="30">
        <f t="shared" si="52"/>
        <v>7769217.5</v>
      </c>
      <c r="H80" s="41">
        <v>5000000</v>
      </c>
      <c r="I80" s="41">
        <f>4000000-1230782.5</f>
        <v>2769217.5</v>
      </c>
      <c r="J80" s="41">
        <v>0</v>
      </c>
      <c r="K80" s="41">
        <v>0</v>
      </c>
      <c r="L80" s="41">
        <v>0</v>
      </c>
      <c r="M80" s="41">
        <v>0</v>
      </c>
    </row>
    <row r="81" spans="1:13" s="88" customFormat="1" ht="67.5" hidden="1" customHeight="1" x14ac:dyDescent="0.2">
      <c r="A81" s="32">
        <v>33</v>
      </c>
      <c r="B81" s="89" t="s">
        <v>127</v>
      </c>
      <c r="C81" s="89" t="s">
        <v>65</v>
      </c>
      <c r="D81" s="84" t="s">
        <v>41</v>
      </c>
      <c r="E81" s="85" t="s">
        <v>17</v>
      </c>
      <c r="F81" s="86" t="s">
        <v>17</v>
      </c>
      <c r="G81" s="87">
        <f t="shared" si="52"/>
        <v>0</v>
      </c>
      <c r="H81" s="87">
        <v>0</v>
      </c>
      <c r="I81" s="87">
        <f>10800000-4900000-5900000</f>
        <v>0</v>
      </c>
      <c r="J81" s="87"/>
      <c r="K81" s="87"/>
      <c r="L81" s="87"/>
      <c r="M81" s="87"/>
    </row>
    <row r="82" spans="1:13" s="35" customFormat="1" ht="138" customHeight="1" x14ac:dyDescent="0.2">
      <c r="A82" s="99">
        <v>36</v>
      </c>
      <c r="B82" s="49" t="s">
        <v>90</v>
      </c>
      <c r="C82" s="20" t="s">
        <v>65</v>
      </c>
      <c r="D82" s="37" t="s">
        <v>41</v>
      </c>
      <c r="E82" s="38">
        <v>737</v>
      </c>
      <c r="F82" s="55" t="s">
        <v>17</v>
      </c>
      <c r="G82" s="30">
        <f t="shared" si="52"/>
        <v>102009164.84</v>
      </c>
      <c r="H82" s="41">
        <v>73250981</v>
      </c>
      <c r="I82" s="41">
        <f>34250981+4900000+1230782.5-6130782.5-5492797.16</f>
        <v>28758183.84</v>
      </c>
      <c r="J82" s="41">
        <v>0</v>
      </c>
      <c r="K82" s="41">
        <v>0</v>
      </c>
      <c r="L82" s="41">
        <v>0</v>
      </c>
      <c r="M82" s="41">
        <v>0</v>
      </c>
    </row>
    <row r="83" spans="1:13" ht="17.25" customHeight="1" x14ac:dyDescent="0.2">
      <c r="A83" s="131">
        <v>37</v>
      </c>
      <c r="B83" s="129" t="s">
        <v>8</v>
      </c>
      <c r="C83" s="111" t="s">
        <v>62</v>
      </c>
      <c r="D83" s="105" t="s">
        <v>1</v>
      </c>
      <c r="E83" s="108">
        <v>741</v>
      </c>
      <c r="F83" s="54" t="s">
        <v>149</v>
      </c>
      <c r="G83" s="30">
        <f t="shared" si="52"/>
        <v>106466359.21000001</v>
      </c>
      <c r="H83" s="30">
        <f t="shared" ref="H83:K83" si="54">H84+H85</f>
        <v>1765980</v>
      </c>
      <c r="I83" s="30">
        <f t="shared" si="54"/>
        <v>1934430</v>
      </c>
      <c r="J83" s="30">
        <f t="shared" si="54"/>
        <v>2114330</v>
      </c>
      <c r="K83" s="30">
        <f t="shared" si="54"/>
        <v>0</v>
      </c>
      <c r="L83" s="30">
        <f>L84+L85</f>
        <v>100651619.21000001</v>
      </c>
      <c r="M83" s="30">
        <f>M84+M85</f>
        <v>0</v>
      </c>
    </row>
    <row r="84" spans="1:13" x14ac:dyDescent="0.2">
      <c r="A84" s="132"/>
      <c r="B84" s="130"/>
      <c r="C84" s="118"/>
      <c r="D84" s="105" t="s">
        <v>13</v>
      </c>
      <c r="E84" s="108">
        <v>741</v>
      </c>
      <c r="F84" s="54" t="s">
        <v>149</v>
      </c>
      <c r="G84" s="30">
        <f t="shared" si="52"/>
        <v>56651619.210000001</v>
      </c>
      <c r="H84" s="30">
        <f>H94</f>
        <v>0</v>
      </c>
      <c r="I84" s="30">
        <f t="shared" ref="I84:M84" si="55">I94</f>
        <v>0</v>
      </c>
      <c r="J84" s="30">
        <f t="shared" si="55"/>
        <v>0</v>
      </c>
      <c r="K84" s="30">
        <f t="shared" si="55"/>
        <v>0</v>
      </c>
      <c r="L84" s="30">
        <f t="shared" si="55"/>
        <v>56651619.210000001</v>
      </c>
      <c r="M84" s="30">
        <f t="shared" si="55"/>
        <v>0</v>
      </c>
    </row>
    <row r="85" spans="1:13" ht="33.75" x14ac:dyDescent="0.2">
      <c r="A85" s="133"/>
      <c r="B85" s="149"/>
      <c r="C85" s="112"/>
      <c r="D85" s="105" t="s">
        <v>41</v>
      </c>
      <c r="E85" s="108">
        <v>741</v>
      </c>
      <c r="F85" s="54" t="s">
        <v>149</v>
      </c>
      <c r="G85" s="30">
        <f t="shared" si="52"/>
        <v>49814740</v>
      </c>
      <c r="H85" s="30">
        <f>H95</f>
        <v>1765980</v>
      </c>
      <c r="I85" s="30">
        <f t="shared" ref="I85:M85" si="56">I95</f>
        <v>1934430</v>
      </c>
      <c r="J85" s="30">
        <f t="shared" si="56"/>
        <v>2114330</v>
      </c>
      <c r="K85" s="30">
        <f t="shared" si="56"/>
        <v>0</v>
      </c>
      <c r="L85" s="30">
        <f t="shared" si="56"/>
        <v>44000000</v>
      </c>
      <c r="M85" s="30">
        <f t="shared" si="56"/>
        <v>0</v>
      </c>
    </row>
    <row r="86" spans="1:13" ht="45" x14ac:dyDescent="0.2">
      <c r="A86" s="104">
        <v>38</v>
      </c>
      <c r="B86" s="101" t="s">
        <v>20</v>
      </c>
      <c r="C86" s="101" t="s">
        <v>62</v>
      </c>
      <c r="D86" s="105" t="s">
        <v>43</v>
      </c>
      <c r="E86" s="108">
        <v>741</v>
      </c>
      <c r="F86" s="54" t="s">
        <v>17</v>
      </c>
      <c r="G86" s="30">
        <f t="shared" si="52"/>
        <v>0</v>
      </c>
      <c r="H86" s="30">
        <f>H87+H89+H91</f>
        <v>0</v>
      </c>
      <c r="I86" s="30">
        <f t="shared" ref="I86:M86" si="57">I87+I89+I91</f>
        <v>0</v>
      </c>
      <c r="J86" s="30">
        <f t="shared" si="57"/>
        <v>0</v>
      </c>
      <c r="K86" s="30">
        <f t="shared" si="57"/>
        <v>0</v>
      </c>
      <c r="L86" s="30">
        <f>L87+L89+L91</f>
        <v>0</v>
      </c>
      <c r="M86" s="30">
        <f t="shared" si="57"/>
        <v>0</v>
      </c>
    </row>
    <row r="87" spans="1:13" ht="61.5" customHeight="1" x14ac:dyDescent="0.2">
      <c r="A87" s="99">
        <v>39</v>
      </c>
      <c r="B87" s="19" t="s">
        <v>141</v>
      </c>
      <c r="C87" s="101" t="s">
        <v>62</v>
      </c>
      <c r="D87" s="105" t="s">
        <v>43</v>
      </c>
      <c r="E87" s="108">
        <v>741</v>
      </c>
      <c r="F87" s="54" t="s">
        <v>17</v>
      </c>
      <c r="G87" s="30">
        <f t="shared" si="52"/>
        <v>0</v>
      </c>
      <c r="H87" s="30">
        <f>H88</f>
        <v>0</v>
      </c>
      <c r="I87" s="30">
        <f>I88</f>
        <v>0</v>
      </c>
      <c r="J87" s="30">
        <f>J88</f>
        <v>0</v>
      </c>
      <c r="K87" s="31">
        <f>K88</f>
        <v>0</v>
      </c>
      <c r="L87" s="31">
        <f t="shared" ref="L87:M87" si="58">L88</f>
        <v>0</v>
      </c>
      <c r="M87" s="31">
        <f t="shared" si="58"/>
        <v>0</v>
      </c>
    </row>
    <row r="88" spans="1:13" ht="52.5" customHeight="1" x14ac:dyDescent="0.2">
      <c r="A88" s="104">
        <v>40</v>
      </c>
      <c r="B88" s="19" t="s">
        <v>142</v>
      </c>
      <c r="C88" s="101" t="s">
        <v>62</v>
      </c>
      <c r="D88" s="105" t="s">
        <v>43</v>
      </c>
      <c r="E88" s="108">
        <v>741</v>
      </c>
      <c r="F88" s="54" t="s">
        <v>17</v>
      </c>
      <c r="G88" s="30">
        <f t="shared" si="52"/>
        <v>0</v>
      </c>
      <c r="H88" s="30">
        <v>0</v>
      </c>
      <c r="I88" s="30">
        <v>0</v>
      </c>
      <c r="J88" s="30">
        <v>0</v>
      </c>
      <c r="K88" s="31">
        <v>0</v>
      </c>
      <c r="L88" s="31">
        <v>0</v>
      </c>
      <c r="M88" s="31">
        <v>0</v>
      </c>
    </row>
    <row r="89" spans="1:13" ht="62.25" customHeight="1" x14ac:dyDescent="0.2">
      <c r="A89" s="104">
        <v>41</v>
      </c>
      <c r="B89" s="101" t="s">
        <v>23</v>
      </c>
      <c r="C89" s="101" t="s">
        <v>62</v>
      </c>
      <c r="D89" s="105" t="s">
        <v>43</v>
      </c>
      <c r="E89" s="108">
        <v>741</v>
      </c>
      <c r="F89" s="54" t="s">
        <v>17</v>
      </c>
      <c r="G89" s="30">
        <f t="shared" si="52"/>
        <v>0</v>
      </c>
      <c r="H89" s="30">
        <f>H90</f>
        <v>0</v>
      </c>
      <c r="I89" s="30">
        <f>I90</f>
        <v>0</v>
      </c>
      <c r="J89" s="30">
        <f>J90</f>
        <v>0</v>
      </c>
      <c r="K89" s="31">
        <f>K90</f>
        <v>0</v>
      </c>
      <c r="L89" s="31">
        <f t="shared" ref="L89:M89" si="59">L90</f>
        <v>0</v>
      </c>
      <c r="M89" s="31">
        <f t="shared" si="59"/>
        <v>0</v>
      </c>
    </row>
    <row r="90" spans="1:13" ht="67.5" x14ac:dyDescent="0.2">
      <c r="A90" s="104">
        <v>42</v>
      </c>
      <c r="B90" s="101" t="s">
        <v>143</v>
      </c>
      <c r="C90" s="101" t="s">
        <v>62</v>
      </c>
      <c r="D90" s="105" t="s">
        <v>43</v>
      </c>
      <c r="E90" s="108">
        <v>741</v>
      </c>
      <c r="F90" s="54" t="s">
        <v>17</v>
      </c>
      <c r="G90" s="30">
        <f t="shared" si="52"/>
        <v>0</v>
      </c>
      <c r="H90" s="30">
        <v>0</v>
      </c>
      <c r="I90" s="30">
        <v>0</v>
      </c>
      <c r="J90" s="30">
        <v>0</v>
      </c>
      <c r="K90" s="31">
        <v>0</v>
      </c>
      <c r="L90" s="31">
        <v>0</v>
      </c>
      <c r="M90" s="31">
        <v>0</v>
      </c>
    </row>
    <row r="91" spans="1:13" ht="45" x14ac:dyDescent="0.2">
      <c r="A91" s="104">
        <v>43</v>
      </c>
      <c r="B91" s="101" t="s">
        <v>25</v>
      </c>
      <c r="C91" s="101" t="s">
        <v>62</v>
      </c>
      <c r="D91" s="105" t="s">
        <v>43</v>
      </c>
      <c r="E91" s="108">
        <v>741</v>
      </c>
      <c r="F91" s="54" t="s">
        <v>17</v>
      </c>
      <c r="G91" s="30">
        <f t="shared" si="52"/>
        <v>0</v>
      </c>
      <c r="H91" s="30">
        <f>H92</f>
        <v>0</v>
      </c>
      <c r="I91" s="30">
        <f>I92</f>
        <v>0</v>
      </c>
      <c r="J91" s="30">
        <f>J92</f>
        <v>0</v>
      </c>
      <c r="K91" s="31">
        <f>K92</f>
        <v>0</v>
      </c>
      <c r="L91" s="31">
        <f t="shared" ref="L91:M91" si="60">L92</f>
        <v>0</v>
      </c>
      <c r="M91" s="31">
        <f t="shared" si="60"/>
        <v>0</v>
      </c>
    </row>
    <row r="92" spans="1:13" ht="72" customHeight="1" x14ac:dyDescent="0.2">
      <c r="A92" s="104">
        <v>44</v>
      </c>
      <c r="B92" s="101" t="s">
        <v>26</v>
      </c>
      <c r="C92" s="101" t="s">
        <v>62</v>
      </c>
      <c r="D92" s="105" t="s">
        <v>43</v>
      </c>
      <c r="E92" s="108">
        <v>741</v>
      </c>
      <c r="F92" s="54" t="s">
        <v>17</v>
      </c>
      <c r="G92" s="30">
        <f t="shared" si="52"/>
        <v>0</v>
      </c>
      <c r="H92" s="30">
        <v>0</v>
      </c>
      <c r="I92" s="30">
        <v>0</v>
      </c>
      <c r="J92" s="30">
        <v>0</v>
      </c>
      <c r="K92" s="31">
        <v>0</v>
      </c>
      <c r="L92" s="31">
        <v>0</v>
      </c>
      <c r="M92" s="31">
        <v>0</v>
      </c>
    </row>
    <row r="93" spans="1:13" ht="36" customHeight="1" x14ac:dyDescent="0.2">
      <c r="A93" s="131">
        <v>45</v>
      </c>
      <c r="B93" s="115" t="s">
        <v>64</v>
      </c>
      <c r="C93" s="115" t="s">
        <v>62</v>
      </c>
      <c r="D93" s="105" t="s">
        <v>1</v>
      </c>
      <c r="E93" s="108">
        <v>741</v>
      </c>
      <c r="F93" s="54" t="s">
        <v>17</v>
      </c>
      <c r="G93" s="30">
        <f t="shared" si="52"/>
        <v>106466359.21000001</v>
      </c>
      <c r="H93" s="30">
        <f t="shared" ref="H93" si="61">H94+H95</f>
        <v>1765980</v>
      </c>
      <c r="I93" s="30">
        <f t="shared" ref="I93" si="62">I94+I95</f>
        <v>1934430</v>
      </c>
      <c r="J93" s="30">
        <f t="shared" ref="J93" si="63">J94+J95</f>
        <v>2114330</v>
      </c>
      <c r="K93" s="30">
        <f t="shared" ref="K93" si="64">K94+K95</f>
        <v>0</v>
      </c>
      <c r="L93" s="30">
        <f t="shared" ref="L93" si="65">L94+L95</f>
        <v>100651619.21000001</v>
      </c>
      <c r="M93" s="30">
        <f t="shared" ref="M93" si="66">M94+M95</f>
        <v>0</v>
      </c>
    </row>
    <row r="94" spans="1:13" ht="18.75" customHeight="1" x14ac:dyDescent="0.2">
      <c r="A94" s="132"/>
      <c r="B94" s="116"/>
      <c r="C94" s="116"/>
      <c r="D94" s="105" t="s">
        <v>13</v>
      </c>
      <c r="E94" s="108">
        <v>741</v>
      </c>
      <c r="F94" s="54" t="s">
        <v>17</v>
      </c>
      <c r="G94" s="30">
        <f t="shared" si="52"/>
        <v>56651619.210000001</v>
      </c>
      <c r="H94" s="30">
        <f t="shared" ref="H94:K94" si="67">H99</f>
        <v>0</v>
      </c>
      <c r="I94" s="30">
        <f t="shared" si="67"/>
        <v>0</v>
      </c>
      <c r="J94" s="30">
        <f t="shared" si="67"/>
        <v>0</v>
      </c>
      <c r="K94" s="30">
        <f t="shared" si="67"/>
        <v>0</v>
      </c>
      <c r="L94" s="30">
        <f>L99</f>
        <v>56651619.210000001</v>
      </c>
      <c r="M94" s="30">
        <f>M99</f>
        <v>0</v>
      </c>
    </row>
    <row r="95" spans="1:13" ht="40.5" customHeight="1" x14ac:dyDescent="0.2">
      <c r="A95" s="133"/>
      <c r="B95" s="117"/>
      <c r="C95" s="117"/>
      <c r="D95" s="105" t="s">
        <v>41</v>
      </c>
      <c r="E95" s="108">
        <v>741</v>
      </c>
      <c r="F95" s="54" t="s">
        <v>17</v>
      </c>
      <c r="G95" s="30">
        <f t="shared" si="52"/>
        <v>49814740</v>
      </c>
      <c r="H95" s="30">
        <f>H96+H100</f>
        <v>1765980</v>
      </c>
      <c r="I95" s="30">
        <f t="shared" ref="I95:M95" si="68">I96+I100</f>
        <v>1934430</v>
      </c>
      <c r="J95" s="30">
        <f t="shared" si="68"/>
        <v>2114330</v>
      </c>
      <c r="K95" s="30">
        <f t="shared" si="68"/>
        <v>0</v>
      </c>
      <c r="L95" s="30">
        <f t="shared" si="68"/>
        <v>44000000</v>
      </c>
      <c r="M95" s="30">
        <f t="shared" si="68"/>
        <v>0</v>
      </c>
    </row>
    <row r="96" spans="1:13" ht="56.25" x14ac:dyDescent="0.2">
      <c r="A96" s="104">
        <v>46</v>
      </c>
      <c r="B96" s="101" t="s">
        <v>57</v>
      </c>
      <c r="C96" s="101" t="s">
        <v>62</v>
      </c>
      <c r="D96" s="105" t="s">
        <v>41</v>
      </c>
      <c r="E96" s="108">
        <v>741</v>
      </c>
      <c r="F96" s="54" t="s">
        <v>17</v>
      </c>
      <c r="G96" s="30">
        <f t="shared" si="52"/>
        <v>5814740</v>
      </c>
      <c r="H96" s="30">
        <f t="shared" ref="H96:M96" si="69">H97</f>
        <v>1765980</v>
      </c>
      <c r="I96" s="30">
        <f t="shared" si="69"/>
        <v>1934430</v>
      </c>
      <c r="J96" s="30">
        <f t="shared" si="69"/>
        <v>2114330</v>
      </c>
      <c r="K96" s="30">
        <f t="shared" si="69"/>
        <v>0</v>
      </c>
      <c r="L96" s="30">
        <f t="shared" si="69"/>
        <v>0</v>
      </c>
      <c r="M96" s="30">
        <f t="shared" si="69"/>
        <v>0</v>
      </c>
    </row>
    <row r="97" spans="1:13" ht="67.5" x14ac:dyDescent="0.2">
      <c r="A97" s="104">
        <v>47</v>
      </c>
      <c r="B97" s="101" t="s">
        <v>138</v>
      </c>
      <c r="C97" s="101" t="s">
        <v>62</v>
      </c>
      <c r="D97" s="105" t="s">
        <v>41</v>
      </c>
      <c r="E97" s="108">
        <v>741</v>
      </c>
      <c r="F97" s="54" t="s">
        <v>111</v>
      </c>
      <c r="G97" s="30">
        <f t="shared" si="52"/>
        <v>5814740</v>
      </c>
      <c r="H97" s="30">
        <v>1765980</v>
      </c>
      <c r="I97" s="30">
        <v>1934430</v>
      </c>
      <c r="J97" s="30">
        <v>2114330</v>
      </c>
      <c r="K97" s="31">
        <v>0</v>
      </c>
      <c r="L97" s="31">
        <v>0</v>
      </c>
      <c r="M97" s="31">
        <f>2000000-2000000</f>
        <v>0</v>
      </c>
    </row>
    <row r="98" spans="1:13" ht="15" customHeight="1" x14ac:dyDescent="0.2">
      <c r="A98" s="131">
        <v>48</v>
      </c>
      <c r="B98" s="115" t="s">
        <v>150</v>
      </c>
      <c r="C98" s="111" t="s">
        <v>62</v>
      </c>
      <c r="D98" s="105" t="s">
        <v>1</v>
      </c>
      <c r="E98" s="108">
        <v>741</v>
      </c>
      <c r="F98" s="54" t="s">
        <v>17</v>
      </c>
      <c r="G98" s="30">
        <f t="shared" si="52"/>
        <v>100651619.21000001</v>
      </c>
      <c r="H98" s="30">
        <f>H99+H100</f>
        <v>0</v>
      </c>
      <c r="I98" s="30">
        <f t="shared" ref="I98:M98" si="70">I99+I100</f>
        <v>0</v>
      </c>
      <c r="J98" s="30">
        <f t="shared" si="70"/>
        <v>0</v>
      </c>
      <c r="K98" s="30">
        <f t="shared" si="70"/>
        <v>0</v>
      </c>
      <c r="L98" s="30">
        <f t="shared" si="70"/>
        <v>100651619.21000001</v>
      </c>
      <c r="M98" s="30">
        <f t="shared" si="70"/>
        <v>0</v>
      </c>
    </row>
    <row r="99" spans="1:13" x14ac:dyDescent="0.2">
      <c r="A99" s="132"/>
      <c r="B99" s="116"/>
      <c r="C99" s="118"/>
      <c r="D99" s="105" t="s">
        <v>13</v>
      </c>
      <c r="E99" s="108">
        <v>741</v>
      </c>
      <c r="F99" s="54" t="s">
        <v>17</v>
      </c>
      <c r="G99" s="30">
        <f t="shared" si="52"/>
        <v>56651619.210000001</v>
      </c>
      <c r="H99" s="30">
        <f>H102</f>
        <v>0</v>
      </c>
      <c r="I99" s="30">
        <f t="shared" ref="I99:M99" si="71">I102</f>
        <v>0</v>
      </c>
      <c r="J99" s="30">
        <f t="shared" si="71"/>
        <v>0</v>
      </c>
      <c r="K99" s="30">
        <f t="shared" si="71"/>
        <v>0</v>
      </c>
      <c r="L99" s="30">
        <f t="shared" si="71"/>
        <v>56651619.210000001</v>
      </c>
      <c r="M99" s="30">
        <f t="shared" si="71"/>
        <v>0</v>
      </c>
    </row>
    <row r="100" spans="1:13" s="35" customFormat="1" ht="33.75" x14ac:dyDescent="0.2">
      <c r="A100" s="133"/>
      <c r="B100" s="117"/>
      <c r="C100" s="112"/>
      <c r="D100" s="105" t="s">
        <v>41</v>
      </c>
      <c r="E100" s="108">
        <v>741</v>
      </c>
      <c r="F100" s="54" t="s">
        <v>17</v>
      </c>
      <c r="G100" s="30">
        <f t="shared" si="52"/>
        <v>44000000</v>
      </c>
      <c r="H100" s="30">
        <f>H103</f>
        <v>0</v>
      </c>
      <c r="I100" s="30">
        <f t="shared" ref="I100:M100" si="72">I103</f>
        <v>0</v>
      </c>
      <c r="J100" s="30">
        <f t="shared" si="72"/>
        <v>0</v>
      </c>
      <c r="K100" s="30">
        <f t="shared" si="72"/>
        <v>0</v>
      </c>
      <c r="L100" s="30">
        <f t="shared" si="72"/>
        <v>44000000</v>
      </c>
      <c r="M100" s="30">
        <f t="shared" si="72"/>
        <v>0</v>
      </c>
    </row>
    <row r="101" spans="1:13" s="35" customFormat="1" ht="15" customHeight="1" x14ac:dyDescent="0.2">
      <c r="A101" s="131">
        <v>49</v>
      </c>
      <c r="B101" s="115" t="s">
        <v>151</v>
      </c>
      <c r="C101" s="111" t="s">
        <v>62</v>
      </c>
      <c r="D101" s="105" t="s">
        <v>1</v>
      </c>
      <c r="E101" s="108">
        <v>741</v>
      </c>
      <c r="F101" s="54" t="s">
        <v>149</v>
      </c>
      <c r="G101" s="30">
        <f t="shared" si="52"/>
        <v>100651619.21000001</v>
      </c>
      <c r="H101" s="30">
        <f>H102+H103</f>
        <v>0</v>
      </c>
      <c r="I101" s="30">
        <f t="shared" ref="I101:M101" si="73">I102+I103</f>
        <v>0</v>
      </c>
      <c r="J101" s="30">
        <f t="shared" si="73"/>
        <v>0</v>
      </c>
      <c r="K101" s="30">
        <f t="shared" si="73"/>
        <v>0</v>
      </c>
      <c r="L101" s="30">
        <f t="shared" si="73"/>
        <v>100651619.21000001</v>
      </c>
      <c r="M101" s="30">
        <f t="shared" si="73"/>
        <v>0</v>
      </c>
    </row>
    <row r="102" spans="1:13" s="35" customFormat="1" x14ac:dyDescent="0.2">
      <c r="A102" s="132"/>
      <c r="B102" s="116"/>
      <c r="C102" s="118"/>
      <c r="D102" s="105" t="s">
        <v>13</v>
      </c>
      <c r="E102" s="108">
        <v>741</v>
      </c>
      <c r="F102" s="54" t="s">
        <v>149</v>
      </c>
      <c r="G102" s="30">
        <f t="shared" si="52"/>
        <v>56651619.210000001</v>
      </c>
      <c r="H102" s="30">
        <v>0</v>
      </c>
      <c r="I102" s="30">
        <v>0</v>
      </c>
      <c r="J102" s="30">
        <v>0</v>
      </c>
      <c r="K102" s="30">
        <v>0</v>
      </c>
      <c r="L102" s="110">
        <f>L108+L105</f>
        <v>56651619.210000001</v>
      </c>
      <c r="M102" s="110">
        <v>0</v>
      </c>
    </row>
    <row r="103" spans="1:13" s="35" customFormat="1" ht="33.75" x14ac:dyDescent="0.2">
      <c r="A103" s="132"/>
      <c r="B103" s="116"/>
      <c r="C103" s="118"/>
      <c r="D103" s="105" t="s">
        <v>41</v>
      </c>
      <c r="E103" s="108">
        <v>741</v>
      </c>
      <c r="F103" s="54" t="s">
        <v>149</v>
      </c>
      <c r="G103" s="30">
        <f t="shared" si="52"/>
        <v>44000000</v>
      </c>
      <c r="H103" s="30">
        <v>0</v>
      </c>
      <c r="I103" s="30">
        <v>0</v>
      </c>
      <c r="J103" s="30">
        <v>0</v>
      </c>
      <c r="K103" s="30">
        <v>0</v>
      </c>
      <c r="L103" s="110">
        <f>L109+L106</f>
        <v>44000000</v>
      </c>
      <c r="M103" s="110">
        <v>0</v>
      </c>
    </row>
    <row r="104" spans="1:13" s="35" customFormat="1" ht="15" customHeight="1" x14ac:dyDescent="0.2">
      <c r="A104" s="132"/>
      <c r="B104" s="116"/>
      <c r="C104" s="118"/>
      <c r="D104" s="105" t="s">
        <v>1</v>
      </c>
      <c r="E104" s="108">
        <v>741</v>
      </c>
      <c r="F104" s="54" t="s">
        <v>17</v>
      </c>
      <c r="G104" s="30">
        <f t="shared" si="52"/>
        <v>15995900.24</v>
      </c>
      <c r="H104" s="30">
        <f>H105+H106</f>
        <v>0</v>
      </c>
      <c r="I104" s="30">
        <f t="shared" ref="I104:M104" si="74">I105+I106</f>
        <v>0</v>
      </c>
      <c r="J104" s="30">
        <f t="shared" si="74"/>
        <v>0</v>
      </c>
      <c r="K104" s="30">
        <f t="shared" si="74"/>
        <v>0</v>
      </c>
      <c r="L104" s="30">
        <f t="shared" si="74"/>
        <v>15995900.24</v>
      </c>
      <c r="M104" s="30">
        <f t="shared" si="74"/>
        <v>0</v>
      </c>
    </row>
    <row r="105" spans="1:13" s="35" customFormat="1" x14ac:dyDescent="0.2">
      <c r="A105" s="132"/>
      <c r="B105" s="116"/>
      <c r="C105" s="118"/>
      <c r="D105" s="105" t="s">
        <v>13</v>
      </c>
      <c r="E105" s="108">
        <v>741</v>
      </c>
      <c r="F105" s="54" t="s">
        <v>147</v>
      </c>
      <c r="G105" s="30">
        <f t="shared" si="52"/>
        <v>14556269.210000001</v>
      </c>
      <c r="H105" s="30">
        <v>0</v>
      </c>
      <c r="I105" s="30">
        <v>0</v>
      </c>
      <c r="J105" s="30">
        <v>0</v>
      </c>
      <c r="K105" s="30">
        <v>0</v>
      </c>
      <c r="L105" s="110">
        <v>14556269.210000001</v>
      </c>
      <c r="M105" s="110">
        <v>0</v>
      </c>
    </row>
    <row r="106" spans="1:13" s="35" customFormat="1" ht="33.75" x14ac:dyDescent="0.2">
      <c r="A106" s="132"/>
      <c r="B106" s="116"/>
      <c r="C106" s="118"/>
      <c r="D106" s="105" t="s">
        <v>41</v>
      </c>
      <c r="E106" s="108">
        <v>741</v>
      </c>
      <c r="F106" s="54" t="s">
        <v>146</v>
      </c>
      <c r="G106" s="30">
        <f t="shared" si="52"/>
        <v>1439631.03</v>
      </c>
      <c r="H106" s="30">
        <v>0</v>
      </c>
      <c r="I106" s="30">
        <v>0</v>
      </c>
      <c r="J106" s="30">
        <v>0</v>
      </c>
      <c r="K106" s="30">
        <v>0</v>
      </c>
      <c r="L106" s="110">
        <v>1439631.03</v>
      </c>
      <c r="M106" s="110">
        <v>0</v>
      </c>
    </row>
    <row r="107" spans="1:13" s="35" customFormat="1" x14ac:dyDescent="0.2">
      <c r="A107" s="132"/>
      <c r="B107" s="116"/>
      <c r="C107" s="118"/>
      <c r="D107" s="105" t="s">
        <v>1</v>
      </c>
      <c r="E107" s="108">
        <v>741</v>
      </c>
      <c r="F107" s="54" t="s">
        <v>17</v>
      </c>
      <c r="G107" s="30">
        <f t="shared" si="52"/>
        <v>84655718.969999999</v>
      </c>
      <c r="H107" s="30">
        <f>H108+H109</f>
        <v>0</v>
      </c>
      <c r="I107" s="30">
        <f t="shared" ref="I107:M107" si="75">I108+I109</f>
        <v>0</v>
      </c>
      <c r="J107" s="30">
        <f t="shared" si="75"/>
        <v>0</v>
      </c>
      <c r="K107" s="30">
        <f t="shared" si="75"/>
        <v>0</v>
      </c>
      <c r="L107" s="30">
        <f t="shared" si="75"/>
        <v>84655718.969999999</v>
      </c>
      <c r="M107" s="30">
        <f t="shared" si="75"/>
        <v>0</v>
      </c>
    </row>
    <row r="108" spans="1:13" s="35" customFormat="1" x14ac:dyDescent="0.2">
      <c r="A108" s="132"/>
      <c r="B108" s="116"/>
      <c r="C108" s="118"/>
      <c r="D108" s="105" t="s">
        <v>13</v>
      </c>
      <c r="E108" s="108">
        <v>741</v>
      </c>
      <c r="F108" s="54" t="s">
        <v>148</v>
      </c>
      <c r="G108" s="30">
        <f t="shared" si="52"/>
        <v>42095350</v>
      </c>
      <c r="H108" s="30">
        <v>0</v>
      </c>
      <c r="I108" s="30">
        <v>0</v>
      </c>
      <c r="J108" s="30">
        <v>0</v>
      </c>
      <c r="K108" s="30">
        <v>0</v>
      </c>
      <c r="L108" s="110">
        <v>42095350</v>
      </c>
      <c r="M108" s="110">
        <v>0</v>
      </c>
    </row>
    <row r="109" spans="1:13" s="35" customFormat="1" ht="44.25" customHeight="1" x14ac:dyDescent="0.2">
      <c r="A109" s="133"/>
      <c r="B109" s="117"/>
      <c r="C109" s="112"/>
      <c r="D109" s="105" t="s">
        <v>41</v>
      </c>
      <c r="E109" s="108">
        <v>741</v>
      </c>
      <c r="F109" s="54" t="s">
        <v>111</v>
      </c>
      <c r="G109" s="30">
        <f>H109+I109+J109+K109+L109+M109</f>
        <v>42560368.969999999</v>
      </c>
      <c r="H109" s="30">
        <v>0</v>
      </c>
      <c r="I109" s="30">
        <v>0</v>
      </c>
      <c r="J109" s="30">
        <v>0</v>
      </c>
      <c r="K109" s="30">
        <v>0</v>
      </c>
      <c r="L109" s="110">
        <v>42560368.969999999</v>
      </c>
      <c r="M109" s="110">
        <v>0</v>
      </c>
    </row>
    <row r="110" spans="1:13" ht="78.75" x14ac:dyDescent="0.2">
      <c r="A110" s="99">
        <v>50</v>
      </c>
      <c r="B110" s="100" t="s">
        <v>45</v>
      </c>
      <c r="C110" s="101" t="s">
        <v>60</v>
      </c>
      <c r="D110" s="105" t="s">
        <v>41</v>
      </c>
      <c r="E110" s="54" t="s">
        <v>17</v>
      </c>
      <c r="F110" s="54" t="s">
        <v>17</v>
      </c>
      <c r="G110" s="30">
        <f t="shared" si="52"/>
        <v>11313500</v>
      </c>
      <c r="H110" s="30">
        <f t="shared" ref="H110:J110" si="76">H112+H114+H116+H118+H120</f>
        <v>11313500</v>
      </c>
      <c r="I110" s="30">
        <f t="shared" si="76"/>
        <v>0</v>
      </c>
      <c r="J110" s="30">
        <f t="shared" si="76"/>
        <v>0</v>
      </c>
      <c r="K110" s="30">
        <f>K111</f>
        <v>0</v>
      </c>
      <c r="L110" s="30">
        <f t="shared" ref="L110:M110" si="77">L111</f>
        <v>0</v>
      </c>
      <c r="M110" s="30">
        <f t="shared" si="77"/>
        <v>0</v>
      </c>
    </row>
    <row r="111" spans="1:13" ht="78.75" x14ac:dyDescent="0.2">
      <c r="A111" s="99">
        <v>51</v>
      </c>
      <c r="B111" s="101" t="s">
        <v>27</v>
      </c>
      <c r="C111" s="101" t="s">
        <v>63</v>
      </c>
      <c r="D111" s="105" t="s">
        <v>41</v>
      </c>
      <c r="E111" s="54" t="s">
        <v>17</v>
      </c>
      <c r="F111" s="54" t="s">
        <v>17</v>
      </c>
      <c r="G111" s="30">
        <f t="shared" si="52"/>
        <v>11162472</v>
      </c>
      <c r="H111" s="30">
        <f t="shared" ref="H111:J112" si="78">H112</f>
        <v>11162472</v>
      </c>
      <c r="I111" s="30">
        <f t="shared" si="78"/>
        <v>0</v>
      </c>
      <c r="J111" s="30">
        <f t="shared" si="78"/>
        <v>0</v>
      </c>
      <c r="K111" s="30">
        <f>K112+K114+K116+K118+K120</f>
        <v>0</v>
      </c>
      <c r="L111" s="30">
        <f t="shared" ref="L111:M111" si="79">L112+L114+L116+L118+L120</f>
        <v>0</v>
      </c>
      <c r="M111" s="30">
        <f t="shared" si="79"/>
        <v>0</v>
      </c>
    </row>
    <row r="112" spans="1:13" ht="45" x14ac:dyDescent="0.2">
      <c r="A112" s="99">
        <v>52</v>
      </c>
      <c r="B112" s="101" t="s">
        <v>28</v>
      </c>
      <c r="C112" s="101" t="s">
        <v>61</v>
      </c>
      <c r="D112" s="105" t="s">
        <v>41</v>
      </c>
      <c r="E112" s="108">
        <v>741</v>
      </c>
      <c r="F112" s="54" t="s">
        <v>17</v>
      </c>
      <c r="G112" s="30">
        <f t="shared" si="52"/>
        <v>11162472</v>
      </c>
      <c r="H112" s="30">
        <f t="shared" si="78"/>
        <v>11162472</v>
      </c>
      <c r="I112" s="30">
        <f t="shared" si="78"/>
        <v>0</v>
      </c>
      <c r="J112" s="30">
        <f t="shared" si="78"/>
        <v>0</v>
      </c>
      <c r="K112" s="30">
        <f>K113</f>
        <v>0</v>
      </c>
      <c r="L112" s="30">
        <f t="shared" ref="L112:M112" si="80">L113</f>
        <v>0</v>
      </c>
      <c r="M112" s="30">
        <f t="shared" si="80"/>
        <v>0</v>
      </c>
    </row>
    <row r="113" spans="1:13" ht="50.25" customHeight="1" x14ac:dyDescent="0.2">
      <c r="A113" s="99">
        <v>53</v>
      </c>
      <c r="B113" s="101" t="s">
        <v>29</v>
      </c>
      <c r="C113" s="101" t="s">
        <v>62</v>
      </c>
      <c r="D113" s="105" t="s">
        <v>41</v>
      </c>
      <c r="E113" s="108">
        <v>741</v>
      </c>
      <c r="F113" s="54" t="s">
        <v>17</v>
      </c>
      <c r="G113" s="30">
        <f t="shared" si="52"/>
        <v>11162472</v>
      </c>
      <c r="H113" s="30">
        <v>11162472</v>
      </c>
      <c r="I113" s="30">
        <v>0</v>
      </c>
      <c r="J113" s="30">
        <v>0</v>
      </c>
      <c r="K113" s="31">
        <v>0</v>
      </c>
      <c r="L113" s="31">
        <v>0</v>
      </c>
      <c r="M113" s="31">
        <v>0</v>
      </c>
    </row>
    <row r="114" spans="1:13" ht="45" x14ac:dyDescent="0.2">
      <c r="A114" s="99">
        <v>54</v>
      </c>
      <c r="B114" s="101" t="s">
        <v>30</v>
      </c>
      <c r="C114" s="101" t="s">
        <v>62</v>
      </c>
      <c r="D114" s="105" t="s">
        <v>43</v>
      </c>
      <c r="E114" s="108">
        <v>741</v>
      </c>
      <c r="F114" s="54" t="s">
        <v>17</v>
      </c>
      <c r="G114" s="30">
        <f t="shared" si="52"/>
        <v>0</v>
      </c>
      <c r="H114" s="30">
        <f>H115</f>
        <v>0</v>
      </c>
      <c r="I114" s="30">
        <f>I115</f>
        <v>0</v>
      </c>
      <c r="J114" s="30">
        <f>J115</f>
        <v>0</v>
      </c>
      <c r="K114" s="31">
        <f>K115</f>
        <v>0</v>
      </c>
      <c r="L114" s="31">
        <f t="shared" ref="L114:M114" si="81">L115</f>
        <v>0</v>
      </c>
      <c r="M114" s="31">
        <f t="shared" si="81"/>
        <v>0</v>
      </c>
    </row>
    <row r="115" spans="1:13" ht="45" x14ac:dyDescent="0.2">
      <c r="A115" s="99">
        <v>55</v>
      </c>
      <c r="B115" s="101" t="s">
        <v>31</v>
      </c>
      <c r="C115" s="101" t="s">
        <v>62</v>
      </c>
      <c r="D115" s="105" t="s">
        <v>43</v>
      </c>
      <c r="E115" s="108">
        <v>741</v>
      </c>
      <c r="F115" s="54" t="s">
        <v>17</v>
      </c>
      <c r="G115" s="30">
        <f t="shared" si="52"/>
        <v>0</v>
      </c>
      <c r="H115" s="30">
        <v>0</v>
      </c>
      <c r="I115" s="30">
        <v>0</v>
      </c>
      <c r="J115" s="30">
        <v>0</v>
      </c>
      <c r="K115" s="31">
        <v>0</v>
      </c>
      <c r="L115" s="31">
        <v>0</v>
      </c>
      <c r="M115" s="31">
        <v>0</v>
      </c>
    </row>
    <row r="116" spans="1:13" ht="56.25" x14ac:dyDescent="0.2">
      <c r="A116" s="99">
        <v>56</v>
      </c>
      <c r="B116" s="101" t="s">
        <v>32</v>
      </c>
      <c r="C116" s="101" t="s">
        <v>62</v>
      </c>
      <c r="D116" s="105" t="s">
        <v>43</v>
      </c>
      <c r="E116" s="108">
        <v>741</v>
      </c>
      <c r="F116" s="54" t="s">
        <v>17</v>
      </c>
      <c r="G116" s="30">
        <f t="shared" si="52"/>
        <v>0</v>
      </c>
      <c r="H116" s="30">
        <f>H117</f>
        <v>0</v>
      </c>
      <c r="I116" s="30">
        <f>I117</f>
        <v>0</v>
      </c>
      <c r="J116" s="30">
        <f>J117</f>
        <v>0</v>
      </c>
      <c r="K116" s="31">
        <f>K117</f>
        <v>0</v>
      </c>
      <c r="L116" s="31">
        <f t="shared" ref="L116:M116" si="82">L117</f>
        <v>0</v>
      </c>
      <c r="M116" s="31">
        <f t="shared" si="82"/>
        <v>0</v>
      </c>
    </row>
    <row r="117" spans="1:13" ht="56.25" x14ac:dyDescent="0.2">
      <c r="A117" s="99">
        <v>57</v>
      </c>
      <c r="B117" s="101" t="s">
        <v>33</v>
      </c>
      <c r="C117" s="101" t="s">
        <v>62</v>
      </c>
      <c r="D117" s="105" t="s">
        <v>43</v>
      </c>
      <c r="E117" s="108">
        <v>741</v>
      </c>
      <c r="F117" s="54" t="s">
        <v>17</v>
      </c>
      <c r="G117" s="30">
        <f t="shared" si="52"/>
        <v>0</v>
      </c>
      <c r="H117" s="30">
        <v>0</v>
      </c>
      <c r="I117" s="30">
        <v>0</v>
      </c>
      <c r="J117" s="30">
        <v>0</v>
      </c>
      <c r="K117" s="31">
        <v>0</v>
      </c>
      <c r="L117" s="31">
        <v>0</v>
      </c>
      <c r="M117" s="31">
        <v>0</v>
      </c>
    </row>
    <row r="118" spans="1:13" ht="45" x14ac:dyDescent="0.2">
      <c r="A118" s="99">
        <v>58</v>
      </c>
      <c r="B118" s="101" t="s">
        <v>34</v>
      </c>
      <c r="C118" s="90" t="s">
        <v>62</v>
      </c>
      <c r="D118" s="105" t="s">
        <v>43</v>
      </c>
      <c r="E118" s="108">
        <v>741</v>
      </c>
      <c r="F118" s="54" t="s">
        <v>17</v>
      </c>
      <c r="G118" s="30">
        <f t="shared" si="52"/>
        <v>0</v>
      </c>
      <c r="H118" s="30">
        <f>H119</f>
        <v>0</v>
      </c>
      <c r="I118" s="30">
        <f>I119</f>
        <v>0</v>
      </c>
      <c r="J118" s="30">
        <f>J119</f>
        <v>0</v>
      </c>
      <c r="K118" s="31">
        <f>K119</f>
        <v>0</v>
      </c>
      <c r="L118" s="31">
        <f t="shared" ref="L118:M118" si="83">L119</f>
        <v>0</v>
      </c>
      <c r="M118" s="31">
        <f t="shared" si="83"/>
        <v>0</v>
      </c>
    </row>
    <row r="119" spans="1:13" ht="67.5" x14ac:dyDescent="0.2">
      <c r="A119" s="99">
        <v>59</v>
      </c>
      <c r="B119" s="101" t="s">
        <v>35</v>
      </c>
      <c r="C119" s="90" t="s">
        <v>62</v>
      </c>
      <c r="D119" s="105" t="s">
        <v>43</v>
      </c>
      <c r="E119" s="108">
        <v>741</v>
      </c>
      <c r="F119" s="54" t="s">
        <v>17</v>
      </c>
      <c r="G119" s="30">
        <f t="shared" si="52"/>
        <v>0</v>
      </c>
      <c r="H119" s="30">
        <v>0</v>
      </c>
      <c r="I119" s="30">
        <v>0</v>
      </c>
      <c r="J119" s="30">
        <v>0</v>
      </c>
      <c r="K119" s="31">
        <v>0</v>
      </c>
      <c r="L119" s="31">
        <v>0</v>
      </c>
      <c r="M119" s="31">
        <v>0</v>
      </c>
    </row>
    <row r="120" spans="1:13" ht="78.75" x14ac:dyDescent="0.2">
      <c r="A120" s="99">
        <v>60</v>
      </c>
      <c r="B120" s="101" t="s">
        <v>36</v>
      </c>
      <c r="C120" s="90" t="s">
        <v>60</v>
      </c>
      <c r="D120" s="105" t="s">
        <v>41</v>
      </c>
      <c r="E120" s="108" t="s">
        <v>17</v>
      </c>
      <c r="F120" s="54" t="s">
        <v>17</v>
      </c>
      <c r="G120" s="30">
        <f t="shared" si="52"/>
        <v>151028</v>
      </c>
      <c r="H120" s="30">
        <f t="shared" ref="H120:J120" si="84">H121+H122+H123+H124+H125</f>
        <v>151028</v>
      </c>
      <c r="I120" s="30">
        <f t="shared" si="84"/>
        <v>0</v>
      </c>
      <c r="J120" s="30">
        <f t="shared" si="84"/>
        <v>0</v>
      </c>
      <c r="K120" s="30">
        <f>K121+K122+K123+K124+K125</f>
        <v>0</v>
      </c>
      <c r="L120" s="30">
        <f t="shared" ref="L120:M120" si="85">L121+L122+L123+L124+L125</f>
        <v>0</v>
      </c>
      <c r="M120" s="30">
        <f t="shared" si="85"/>
        <v>0</v>
      </c>
    </row>
    <row r="121" spans="1:13" ht="45" x14ac:dyDescent="0.2">
      <c r="A121" s="99">
        <v>61</v>
      </c>
      <c r="B121" s="20" t="s">
        <v>37</v>
      </c>
      <c r="C121" s="101" t="s">
        <v>62</v>
      </c>
      <c r="D121" s="105" t="s">
        <v>43</v>
      </c>
      <c r="E121" s="108">
        <v>741</v>
      </c>
      <c r="F121" s="54" t="s">
        <v>17</v>
      </c>
      <c r="G121" s="30">
        <f t="shared" si="52"/>
        <v>0</v>
      </c>
      <c r="H121" s="30">
        <v>0</v>
      </c>
      <c r="I121" s="30">
        <v>0</v>
      </c>
      <c r="J121" s="30">
        <v>0</v>
      </c>
      <c r="K121" s="31">
        <v>0</v>
      </c>
      <c r="L121" s="31">
        <v>0</v>
      </c>
      <c r="M121" s="31">
        <v>0</v>
      </c>
    </row>
    <row r="122" spans="1:13" ht="45" x14ac:dyDescent="0.2">
      <c r="A122" s="99">
        <v>62</v>
      </c>
      <c r="B122" s="101" t="s">
        <v>38</v>
      </c>
      <c r="C122" s="101" t="s">
        <v>62</v>
      </c>
      <c r="D122" s="105" t="s">
        <v>43</v>
      </c>
      <c r="E122" s="108">
        <v>741</v>
      </c>
      <c r="F122" s="54" t="s">
        <v>17</v>
      </c>
      <c r="G122" s="30">
        <f t="shared" si="52"/>
        <v>0</v>
      </c>
      <c r="H122" s="30">
        <v>0</v>
      </c>
      <c r="I122" s="30">
        <v>0</v>
      </c>
      <c r="J122" s="30">
        <v>0</v>
      </c>
      <c r="K122" s="31">
        <v>0</v>
      </c>
      <c r="L122" s="31">
        <v>0</v>
      </c>
      <c r="M122" s="31">
        <v>0</v>
      </c>
    </row>
    <row r="123" spans="1:13" ht="45" x14ac:dyDescent="0.2">
      <c r="A123" s="99">
        <v>63</v>
      </c>
      <c r="B123" s="101" t="s">
        <v>39</v>
      </c>
      <c r="C123" s="101" t="s">
        <v>62</v>
      </c>
      <c r="D123" s="105" t="s">
        <v>43</v>
      </c>
      <c r="E123" s="108">
        <v>741</v>
      </c>
      <c r="F123" s="54" t="s">
        <v>17</v>
      </c>
      <c r="G123" s="30">
        <f t="shared" si="52"/>
        <v>0</v>
      </c>
      <c r="H123" s="30">
        <v>0</v>
      </c>
      <c r="I123" s="30">
        <v>0</v>
      </c>
      <c r="J123" s="30">
        <v>0</v>
      </c>
      <c r="K123" s="31">
        <v>0</v>
      </c>
      <c r="L123" s="31">
        <v>0</v>
      </c>
      <c r="M123" s="31">
        <v>0</v>
      </c>
    </row>
    <row r="124" spans="1:13" ht="45" x14ac:dyDescent="0.2">
      <c r="A124" s="99">
        <v>64</v>
      </c>
      <c r="B124" s="101" t="s">
        <v>48</v>
      </c>
      <c r="C124" s="101" t="s">
        <v>62</v>
      </c>
      <c r="D124" s="105" t="s">
        <v>43</v>
      </c>
      <c r="E124" s="108">
        <v>741</v>
      </c>
      <c r="F124" s="54" t="s">
        <v>17</v>
      </c>
      <c r="G124" s="30">
        <f t="shared" si="52"/>
        <v>0</v>
      </c>
      <c r="H124" s="30">
        <v>0</v>
      </c>
      <c r="I124" s="30">
        <v>0</v>
      </c>
      <c r="J124" s="30">
        <v>0</v>
      </c>
      <c r="K124" s="31">
        <v>0</v>
      </c>
      <c r="L124" s="31">
        <v>0</v>
      </c>
      <c r="M124" s="31">
        <v>0</v>
      </c>
    </row>
    <row r="125" spans="1:13" ht="45" x14ac:dyDescent="0.2">
      <c r="A125" s="99">
        <v>65</v>
      </c>
      <c r="B125" s="101" t="s">
        <v>40</v>
      </c>
      <c r="C125" s="101" t="s">
        <v>46</v>
      </c>
      <c r="D125" s="105" t="s">
        <v>41</v>
      </c>
      <c r="E125" s="108">
        <v>739</v>
      </c>
      <c r="F125" s="54" t="s">
        <v>17</v>
      </c>
      <c r="G125" s="30">
        <f t="shared" si="52"/>
        <v>151028</v>
      </c>
      <c r="H125" s="30">
        <v>151028</v>
      </c>
      <c r="I125" s="30">
        <v>0</v>
      </c>
      <c r="J125" s="30">
        <v>0</v>
      </c>
      <c r="K125" s="31">
        <v>0</v>
      </c>
      <c r="L125" s="31">
        <v>0</v>
      </c>
      <c r="M125" s="31">
        <v>0</v>
      </c>
    </row>
    <row r="126" spans="1:13" ht="78" customHeight="1" x14ac:dyDescent="0.2">
      <c r="A126" s="99">
        <v>66</v>
      </c>
      <c r="B126" s="100" t="s">
        <v>66</v>
      </c>
      <c r="C126" s="101" t="s">
        <v>60</v>
      </c>
      <c r="D126" s="105" t="s">
        <v>41</v>
      </c>
      <c r="E126" s="108" t="s">
        <v>17</v>
      </c>
      <c r="F126" s="54" t="s">
        <v>17</v>
      </c>
      <c r="G126" s="30">
        <f t="shared" si="52"/>
        <v>51180191.560000002</v>
      </c>
      <c r="H126" s="30">
        <f t="shared" ref="H126:J126" si="86">H128+H130+H132+H134+H136</f>
        <v>0</v>
      </c>
      <c r="I126" s="30">
        <f t="shared" si="86"/>
        <v>12225545</v>
      </c>
      <c r="J126" s="30">
        <f t="shared" si="86"/>
        <v>12587967.800000001</v>
      </c>
      <c r="K126" s="30">
        <f>K127</f>
        <v>12549583.26</v>
      </c>
      <c r="L126" s="30">
        <f t="shared" ref="L126:M126" si="87">L127</f>
        <v>646295.5</v>
      </c>
      <c r="M126" s="30">
        <f t="shared" si="87"/>
        <v>13170800</v>
      </c>
    </row>
    <row r="127" spans="1:13" ht="75" customHeight="1" x14ac:dyDescent="0.2">
      <c r="A127" s="99">
        <v>67</v>
      </c>
      <c r="B127" s="101" t="s">
        <v>27</v>
      </c>
      <c r="C127" s="101" t="s">
        <v>63</v>
      </c>
      <c r="D127" s="105" t="s">
        <v>41</v>
      </c>
      <c r="E127" s="108" t="s">
        <v>17</v>
      </c>
      <c r="F127" s="54" t="s">
        <v>17</v>
      </c>
      <c r="G127" s="30">
        <f t="shared" si="52"/>
        <v>50878196.560000002</v>
      </c>
      <c r="H127" s="30">
        <f t="shared" ref="H127:M128" si="88">H128</f>
        <v>0</v>
      </c>
      <c r="I127" s="30">
        <f t="shared" si="88"/>
        <v>12074550</v>
      </c>
      <c r="J127" s="30">
        <f t="shared" si="88"/>
        <v>12436967.800000001</v>
      </c>
      <c r="K127" s="30">
        <f>K128+K130++K132+K134+K136</f>
        <v>12549583.26</v>
      </c>
      <c r="L127" s="30">
        <f t="shared" ref="L127:M127" si="89">L128+L130++L132+L134+L136</f>
        <v>646295.5</v>
      </c>
      <c r="M127" s="30">
        <f t="shared" si="89"/>
        <v>13170800</v>
      </c>
    </row>
    <row r="128" spans="1:13" ht="45" x14ac:dyDescent="0.2">
      <c r="A128" s="99">
        <v>68</v>
      </c>
      <c r="B128" s="101" t="s">
        <v>28</v>
      </c>
      <c r="C128" s="101" t="s">
        <v>61</v>
      </c>
      <c r="D128" s="105" t="s">
        <v>41</v>
      </c>
      <c r="E128" s="108">
        <v>741</v>
      </c>
      <c r="F128" s="54" t="s">
        <v>17</v>
      </c>
      <c r="G128" s="30">
        <f t="shared" si="52"/>
        <v>50434834.469999999</v>
      </c>
      <c r="H128" s="30">
        <f>H129</f>
        <v>0</v>
      </c>
      <c r="I128" s="30">
        <f t="shared" si="88"/>
        <v>12074550</v>
      </c>
      <c r="J128" s="30">
        <f t="shared" si="88"/>
        <v>12436967.800000001</v>
      </c>
      <c r="K128" s="30">
        <f>K129</f>
        <v>12408221.17</v>
      </c>
      <c r="L128" s="30">
        <f t="shared" si="88"/>
        <v>495295.5</v>
      </c>
      <c r="M128" s="30">
        <f t="shared" si="88"/>
        <v>13019800</v>
      </c>
    </row>
    <row r="129" spans="1:13" ht="56.25" x14ac:dyDescent="0.2">
      <c r="A129" s="99">
        <v>69</v>
      </c>
      <c r="B129" s="101" t="s">
        <v>29</v>
      </c>
      <c r="C129" s="101" t="s">
        <v>62</v>
      </c>
      <c r="D129" s="105" t="s">
        <v>41</v>
      </c>
      <c r="E129" s="108">
        <v>741</v>
      </c>
      <c r="F129" s="54" t="s">
        <v>112</v>
      </c>
      <c r="G129" s="30">
        <f t="shared" si="52"/>
        <v>50434834.469999999</v>
      </c>
      <c r="H129" s="30">
        <v>0</v>
      </c>
      <c r="I129" s="30">
        <v>12074550</v>
      </c>
      <c r="J129" s="30">
        <f>13019800-582832.2</f>
        <v>12436967.800000001</v>
      </c>
      <c r="K129" s="31">
        <v>12408221.17</v>
      </c>
      <c r="L129" s="31">
        <v>495295.5</v>
      </c>
      <c r="M129" s="31">
        <f>13245352-225552</f>
        <v>13019800</v>
      </c>
    </row>
    <row r="130" spans="1:13" ht="45" x14ac:dyDescent="0.2">
      <c r="A130" s="99">
        <v>70</v>
      </c>
      <c r="B130" s="101" t="s">
        <v>30</v>
      </c>
      <c r="C130" s="101" t="s">
        <v>62</v>
      </c>
      <c r="D130" s="105" t="s">
        <v>43</v>
      </c>
      <c r="E130" s="54" t="s">
        <v>131</v>
      </c>
      <c r="F130" s="54" t="s">
        <v>17</v>
      </c>
      <c r="G130" s="30">
        <f t="shared" si="52"/>
        <v>0</v>
      </c>
      <c r="H130" s="30">
        <f>H131</f>
        <v>0</v>
      </c>
      <c r="I130" s="30">
        <f>I131</f>
        <v>0</v>
      </c>
      <c r="J130" s="30">
        <f>J131</f>
        <v>0</v>
      </c>
      <c r="K130" s="31">
        <f>K131</f>
        <v>0</v>
      </c>
      <c r="L130" s="31">
        <f t="shared" ref="L130:M130" si="90">L131</f>
        <v>0</v>
      </c>
      <c r="M130" s="31">
        <f t="shared" si="90"/>
        <v>0</v>
      </c>
    </row>
    <row r="131" spans="1:13" ht="45" x14ac:dyDescent="0.2">
      <c r="A131" s="99">
        <v>71</v>
      </c>
      <c r="B131" s="101" t="s">
        <v>31</v>
      </c>
      <c r="C131" s="101" t="s">
        <v>62</v>
      </c>
      <c r="D131" s="105" t="s">
        <v>43</v>
      </c>
      <c r="E131" s="108">
        <v>741</v>
      </c>
      <c r="F131" s="54" t="s">
        <v>17</v>
      </c>
      <c r="G131" s="30">
        <f t="shared" si="52"/>
        <v>0</v>
      </c>
      <c r="H131" s="30">
        <v>0</v>
      </c>
      <c r="I131" s="30">
        <v>0</v>
      </c>
      <c r="J131" s="30">
        <v>0</v>
      </c>
      <c r="K131" s="31">
        <v>0</v>
      </c>
      <c r="L131" s="31">
        <v>0</v>
      </c>
      <c r="M131" s="31">
        <v>0</v>
      </c>
    </row>
    <row r="132" spans="1:13" ht="56.25" x14ac:dyDescent="0.2">
      <c r="A132" s="99">
        <v>72</v>
      </c>
      <c r="B132" s="101" t="s">
        <v>32</v>
      </c>
      <c r="C132" s="101" t="s">
        <v>62</v>
      </c>
      <c r="D132" s="105" t="s">
        <v>43</v>
      </c>
      <c r="E132" s="54" t="s">
        <v>131</v>
      </c>
      <c r="F132" s="54" t="s">
        <v>17</v>
      </c>
      <c r="G132" s="30">
        <f t="shared" si="52"/>
        <v>0</v>
      </c>
      <c r="H132" s="30">
        <f>H133</f>
        <v>0</v>
      </c>
      <c r="I132" s="30">
        <f>I133</f>
        <v>0</v>
      </c>
      <c r="J132" s="30">
        <f>J133</f>
        <v>0</v>
      </c>
      <c r="K132" s="31">
        <f>K133</f>
        <v>0</v>
      </c>
      <c r="L132" s="31">
        <f t="shared" ref="L132:M132" si="91">L133</f>
        <v>0</v>
      </c>
      <c r="M132" s="31">
        <f t="shared" si="91"/>
        <v>0</v>
      </c>
    </row>
    <row r="133" spans="1:13" ht="56.25" x14ac:dyDescent="0.2">
      <c r="A133" s="99">
        <v>73</v>
      </c>
      <c r="B133" s="101" t="s">
        <v>33</v>
      </c>
      <c r="C133" s="90" t="s">
        <v>62</v>
      </c>
      <c r="D133" s="105" t="s">
        <v>43</v>
      </c>
      <c r="E133" s="108">
        <v>741</v>
      </c>
      <c r="F133" s="54" t="s">
        <v>17</v>
      </c>
      <c r="G133" s="30">
        <f t="shared" si="52"/>
        <v>0</v>
      </c>
      <c r="H133" s="30">
        <v>0</v>
      </c>
      <c r="I133" s="30">
        <v>0</v>
      </c>
      <c r="J133" s="30">
        <v>0</v>
      </c>
      <c r="K133" s="31">
        <v>0</v>
      </c>
      <c r="L133" s="31">
        <v>0</v>
      </c>
      <c r="M133" s="31">
        <v>0</v>
      </c>
    </row>
    <row r="134" spans="1:13" ht="45" x14ac:dyDescent="0.2">
      <c r="A134" s="99">
        <v>74</v>
      </c>
      <c r="B134" s="101" t="s">
        <v>34</v>
      </c>
      <c r="C134" s="90" t="s">
        <v>62</v>
      </c>
      <c r="D134" s="105" t="s">
        <v>43</v>
      </c>
      <c r="E134" s="54" t="s">
        <v>131</v>
      </c>
      <c r="F134" s="54" t="s">
        <v>17</v>
      </c>
      <c r="G134" s="30">
        <f t="shared" si="52"/>
        <v>0</v>
      </c>
      <c r="H134" s="30">
        <f>H135</f>
        <v>0</v>
      </c>
      <c r="I134" s="30">
        <f>I135</f>
        <v>0</v>
      </c>
      <c r="J134" s="30">
        <f>J135</f>
        <v>0</v>
      </c>
      <c r="K134" s="31">
        <f>K135</f>
        <v>0</v>
      </c>
      <c r="L134" s="31">
        <f t="shared" ref="L134:M134" si="92">L135</f>
        <v>0</v>
      </c>
      <c r="M134" s="31">
        <f t="shared" si="92"/>
        <v>0</v>
      </c>
    </row>
    <row r="135" spans="1:13" ht="71.25" customHeight="1" x14ac:dyDescent="0.2">
      <c r="A135" s="99">
        <v>75</v>
      </c>
      <c r="B135" s="101" t="s">
        <v>35</v>
      </c>
      <c r="C135" s="90" t="s">
        <v>62</v>
      </c>
      <c r="D135" s="105" t="s">
        <v>43</v>
      </c>
      <c r="E135" s="108">
        <v>741</v>
      </c>
      <c r="F135" s="54" t="s">
        <v>17</v>
      </c>
      <c r="G135" s="30">
        <f t="shared" si="52"/>
        <v>0</v>
      </c>
      <c r="H135" s="30">
        <v>0</v>
      </c>
      <c r="I135" s="30">
        <v>0</v>
      </c>
      <c r="J135" s="30">
        <v>0</v>
      </c>
      <c r="K135" s="31">
        <v>0</v>
      </c>
      <c r="L135" s="31">
        <v>0</v>
      </c>
      <c r="M135" s="31">
        <v>0</v>
      </c>
    </row>
    <row r="136" spans="1:13" ht="67.5" x14ac:dyDescent="0.2">
      <c r="A136" s="99">
        <v>76</v>
      </c>
      <c r="B136" s="101" t="s">
        <v>36</v>
      </c>
      <c r="C136" s="101" t="s">
        <v>132</v>
      </c>
      <c r="D136" s="105" t="s">
        <v>41</v>
      </c>
      <c r="E136" s="108" t="s">
        <v>17</v>
      </c>
      <c r="F136" s="54" t="s">
        <v>17</v>
      </c>
      <c r="G136" s="30">
        <f t="shared" si="52"/>
        <v>745357.09</v>
      </c>
      <c r="H136" s="30">
        <f>H137+H138+H139+H140+H141</f>
        <v>0</v>
      </c>
      <c r="I136" s="30">
        <v>150995</v>
      </c>
      <c r="J136" s="30">
        <f>J137+J138+J139+J140+J141</f>
        <v>151000</v>
      </c>
      <c r="K136" s="30">
        <f>K137+K138+K139+K140+K141</f>
        <v>141362.09</v>
      </c>
      <c r="L136" s="30">
        <f>L137+L138+L139+L140+L141</f>
        <v>151000</v>
      </c>
      <c r="M136" s="30">
        <f>M137+M138+M139+M140+M141</f>
        <v>151000</v>
      </c>
    </row>
    <row r="137" spans="1:13" ht="45" x14ac:dyDescent="0.2">
      <c r="A137" s="99">
        <v>77</v>
      </c>
      <c r="B137" s="20" t="s">
        <v>37</v>
      </c>
      <c r="C137" s="101" t="s">
        <v>62</v>
      </c>
      <c r="D137" s="105" t="s">
        <v>43</v>
      </c>
      <c r="E137" s="108">
        <v>741</v>
      </c>
      <c r="F137" s="54" t="s">
        <v>17</v>
      </c>
      <c r="G137" s="30">
        <f t="shared" si="52"/>
        <v>0</v>
      </c>
      <c r="H137" s="30">
        <v>0</v>
      </c>
      <c r="I137" s="30">
        <v>0</v>
      </c>
      <c r="J137" s="30">
        <v>0</v>
      </c>
      <c r="K137" s="31">
        <v>0</v>
      </c>
      <c r="L137" s="31">
        <v>0</v>
      </c>
      <c r="M137" s="31">
        <v>0</v>
      </c>
    </row>
    <row r="138" spans="1:13" ht="45" x14ac:dyDescent="0.2">
      <c r="A138" s="99">
        <v>78</v>
      </c>
      <c r="B138" s="101" t="s">
        <v>38</v>
      </c>
      <c r="C138" s="101" t="s">
        <v>62</v>
      </c>
      <c r="D138" s="105" t="s">
        <v>43</v>
      </c>
      <c r="E138" s="108">
        <v>741</v>
      </c>
      <c r="F138" s="54" t="s">
        <v>17</v>
      </c>
      <c r="G138" s="30">
        <f t="shared" si="52"/>
        <v>0</v>
      </c>
      <c r="H138" s="30">
        <v>0</v>
      </c>
      <c r="I138" s="30">
        <v>0</v>
      </c>
      <c r="J138" s="30">
        <v>0</v>
      </c>
      <c r="K138" s="31">
        <v>0</v>
      </c>
      <c r="L138" s="31">
        <v>0</v>
      </c>
      <c r="M138" s="31">
        <v>0</v>
      </c>
    </row>
    <row r="139" spans="1:13" ht="36" customHeight="1" x14ac:dyDescent="0.2">
      <c r="A139" s="99">
        <v>79</v>
      </c>
      <c r="B139" s="101" t="s">
        <v>39</v>
      </c>
      <c r="C139" s="101" t="s">
        <v>62</v>
      </c>
      <c r="D139" s="105" t="s">
        <v>43</v>
      </c>
      <c r="E139" s="54" t="s">
        <v>131</v>
      </c>
      <c r="F139" s="54" t="s">
        <v>17</v>
      </c>
      <c r="G139" s="30">
        <f t="shared" si="52"/>
        <v>0</v>
      </c>
      <c r="H139" s="30">
        <v>0</v>
      </c>
      <c r="I139" s="30">
        <v>0</v>
      </c>
      <c r="J139" s="30">
        <v>0</v>
      </c>
      <c r="K139" s="31">
        <v>0</v>
      </c>
      <c r="L139" s="31">
        <v>0</v>
      </c>
      <c r="M139" s="31">
        <v>0</v>
      </c>
    </row>
    <row r="140" spans="1:13" ht="45" x14ac:dyDescent="0.2">
      <c r="A140" s="99">
        <v>80</v>
      </c>
      <c r="B140" s="101" t="s">
        <v>48</v>
      </c>
      <c r="C140" s="101" t="s">
        <v>62</v>
      </c>
      <c r="D140" s="105" t="s">
        <v>43</v>
      </c>
      <c r="E140" s="54" t="s">
        <v>131</v>
      </c>
      <c r="F140" s="54" t="s">
        <v>17</v>
      </c>
      <c r="G140" s="30">
        <f t="shared" si="52"/>
        <v>0</v>
      </c>
      <c r="H140" s="30">
        <v>0</v>
      </c>
      <c r="I140" s="30">
        <v>0</v>
      </c>
      <c r="J140" s="30">
        <v>0</v>
      </c>
      <c r="K140" s="31">
        <v>0</v>
      </c>
      <c r="L140" s="31">
        <v>0</v>
      </c>
      <c r="M140" s="31">
        <v>0</v>
      </c>
    </row>
    <row r="141" spans="1:13" ht="45" x14ac:dyDescent="0.2">
      <c r="A141" s="99">
        <v>81</v>
      </c>
      <c r="B141" s="101" t="s">
        <v>40</v>
      </c>
      <c r="C141" s="101" t="s">
        <v>46</v>
      </c>
      <c r="D141" s="105" t="s">
        <v>41</v>
      </c>
      <c r="E141" s="108">
        <v>739</v>
      </c>
      <c r="F141" s="54" t="s">
        <v>113</v>
      </c>
      <c r="G141" s="30">
        <f t="shared" si="52"/>
        <v>745357.09</v>
      </c>
      <c r="H141" s="30">
        <v>0</v>
      </c>
      <c r="I141" s="30">
        <v>150995</v>
      </c>
      <c r="J141" s="30">
        <v>151000</v>
      </c>
      <c r="K141" s="31">
        <v>141362.09</v>
      </c>
      <c r="L141" s="31">
        <v>151000</v>
      </c>
      <c r="M141" s="31">
        <v>151000</v>
      </c>
    </row>
    <row r="142" spans="1:13" ht="17.25" customHeight="1" x14ac:dyDescent="0.2">
      <c r="A142" s="120">
        <v>82</v>
      </c>
      <c r="B142" s="129" t="s">
        <v>117</v>
      </c>
      <c r="C142" s="123" t="s">
        <v>118</v>
      </c>
      <c r="D142" s="104" t="s">
        <v>1</v>
      </c>
      <c r="E142" s="108">
        <v>706</v>
      </c>
      <c r="F142" s="54" t="s">
        <v>17</v>
      </c>
      <c r="G142" s="30">
        <f t="shared" si="52"/>
        <v>132980108.03999999</v>
      </c>
      <c r="H142" s="30">
        <f>H150</f>
        <v>0</v>
      </c>
      <c r="I142" s="30">
        <f t="shared" ref="I142:J142" si="93">I150</f>
        <v>0</v>
      </c>
      <c r="J142" s="30">
        <f t="shared" si="93"/>
        <v>0</v>
      </c>
      <c r="K142" s="30">
        <f>K143+K144+K145</f>
        <v>66490054.019999996</v>
      </c>
      <c r="L142" s="30">
        <f t="shared" ref="L142:M142" si="94">L143+L144+L145</f>
        <v>66490054.019999996</v>
      </c>
      <c r="M142" s="30">
        <f t="shared" si="94"/>
        <v>0</v>
      </c>
    </row>
    <row r="143" spans="1:13" ht="21.75" customHeight="1" x14ac:dyDescent="0.2">
      <c r="A143" s="121"/>
      <c r="B143" s="130"/>
      <c r="C143" s="124"/>
      <c r="D143" s="104" t="s">
        <v>119</v>
      </c>
      <c r="E143" s="108">
        <v>706</v>
      </c>
      <c r="F143" s="54" t="s">
        <v>17</v>
      </c>
      <c r="G143" s="30">
        <f t="shared" si="52"/>
        <v>109043688.59999999</v>
      </c>
      <c r="H143" s="30">
        <f t="shared" ref="H143:J145" si="95">H151</f>
        <v>0</v>
      </c>
      <c r="I143" s="30">
        <f t="shared" si="95"/>
        <v>0</v>
      </c>
      <c r="J143" s="30">
        <f t="shared" si="95"/>
        <v>0</v>
      </c>
      <c r="K143" s="30">
        <f>K147</f>
        <v>54521844.299999997</v>
      </c>
      <c r="L143" s="30">
        <f t="shared" ref="L143:M145" si="96">L147</f>
        <v>54521844.299999997</v>
      </c>
      <c r="M143" s="30">
        <f t="shared" si="96"/>
        <v>0</v>
      </c>
    </row>
    <row r="144" spans="1:13" ht="21.75" customHeight="1" x14ac:dyDescent="0.2">
      <c r="A144" s="121"/>
      <c r="B144" s="130"/>
      <c r="C144" s="124"/>
      <c r="D144" s="104" t="s">
        <v>13</v>
      </c>
      <c r="E144" s="108">
        <v>706</v>
      </c>
      <c r="F144" s="54" t="s">
        <v>17</v>
      </c>
      <c r="G144" s="30">
        <f t="shared" si="52"/>
        <v>17287414.039999999</v>
      </c>
      <c r="H144" s="30">
        <f t="shared" si="95"/>
        <v>0</v>
      </c>
      <c r="I144" s="30">
        <f t="shared" si="95"/>
        <v>0</v>
      </c>
      <c r="J144" s="30">
        <f t="shared" si="95"/>
        <v>0</v>
      </c>
      <c r="K144" s="30">
        <f>K148</f>
        <v>11303309.18</v>
      </c>
      <c r="L144" s="30">
        <f t="shared" si="96"/>
        <v>5984104.8600000003</v>
      </c>
      <c r="M144" s="30">
        <f t="shared" si="96"/>
        <v>0</v>
      </c>
    </row>
    <row r="145" spans="1:15" ht="33.75" customHeight="1" x14ac:dyDescent="0.2">
      <c r="A145" s="122"/>
      <c r="B145" s="130"/>
      <c r="C145" s="124"/>
      <c r="D145" s="104" t="s">
        <v>41</v>
      </c>
      <c r="E145" s="108">
        <v>706</v>
      </c>
      <c r="F145" s="54" t="s">
        <v>17</v>
      </c>
      <c r="G145" s="30">
        <f t="shared" si="52"/>
        <v>6649005.4000000004</v>
      </c>
      <c r="H145" s="30">
        <f t="shared" si="95"/>
        <v>0</v>
      </c>
      <c r="I145" s="30">
        <f t="shared" si="95"/>
        <v>0</v>
      </c>
      <c r="J145" s="30">
        <f t="shared" si="95"/>
        <v>0</v>
      </c>
      <c r="K145" s="30">
        <f>K149</f>
        <v>664900.54</v>
      </c>
      <c r="L145" s="30">
        <f t="shared" si="96"/>
        <v>5984104.8600000003</v>
      </c>
      <c r="M145" s="30">
        <f t="shared" si="96"/>
        <v>0</v>
      </c>
    </row>
    <row r="146" spans="1:15" ht="18" customHeight="1" x14ac:dyDescent="0.2">
      <c r="A146" s="120">
        <v>83</v>
      </c>
      <c r="B146" s="115" t="s">
        <v>114</v>
      </c>
      <c r="C146" s="123" t="s">
        <v>118</v>
      </c>
      <c r="D146" s="104" t="s">
        <v>1</v>
      </c>
      <c r="E146" s="108">
        <v>706</v>
      </c>
      <c r="F146" s="54" t="s">
        <v>17</v>
      </c>
      <c r="G146" s="30">
        <f t="shared" si="52"/>
        <v>132980108.03999999</v>
      </c>
      <c r="H146" s="30">
        <f t="shared" ref="H146:J153" si="97">H150</f>
        <v>0</v>
      </c>
      <c r="I146" s="30">
        <f t="shared" si="97"/>
        <v>0</v>
      </c>
      <c r="J146" s="30">
        <f t="shared" si="97"/>
        <v>0</v>
      </c>
      <c r="K146" s="30">
        <f>K147+K148+K149</f>
        <v>66490054.019999996</v>
      </c>
      <c r="L146" s="30">
        <f t="shared" ref="L146:M146" si="98">L147+L148+L149</f>
        <v>66490054.019999996</v>
      </c>
      <c r="M146" s="30">
        <f t="shared" si="98"/>
        <v>0</v>
      </c>
    </row>
    <row r="147" spans="1:15" ht="22.5" x14ac:dyDescent="0.2">
      <c r="A147" s="121"/>
      <c r="B147" s="116"/>
      <c r="C147" s="124"/>
      <c r="D147" s="104" t="s">
        <v>119</v>
      </c>
      <c r="E147" s="108">
        <v>706</v>
      </c>
      <c r="F147" s="54" t="s">
        <v>17</v>
      </c>
      <c r="G147" s="30">
        <f t="shared" si="52"/>
        <v>109043688.59999999</v>
      </c>
      <c r="H147" s="30">
        <f t="shared" si="97"/>
        <v>0</v>
      </c>
      <c r="I147" s="30">
        <f t="shared" si="97"/>
        <v>0</v>
      </c>
      <c r="J147" s="30">
        <f t="shared" si="97"/>
        <v>0</v>
      </c>
      <c r="K147" s="30">
        <f>K151</f>
        <v>54521844.299999997</v>
      </c>
      <c r="L147" s="30">
        <f t="shared" ref="L147:M149" si="99">L151</f>
        <v>54521844.299999997</v>
      </c>
      <c r="M147" s="30">
        <f t="shared" si="99"/>
        <v>0</v>
      </c>
    </row>
    <row r="148" spans="1:15" x14ac:dyDescent="0.2">
      <c r="A148" s="121"/>
      <c r="B148" s="116"/>
      <c r="C148" s="124"/>
      <c r="D148" s="104" t="s">
        <v>13</v>
      </c>
      <c r="E148" s="108">
        <v>706</v>
      </c>
      <c r="F148" s="54" t="s">
        <v>17</v>
      </c>
      <c r="G148" s="30">
        <f t="shared" si="52"/>
        <v>17287414.039999999</v>
      </c>
      <c r="H148" s="30">
        <f t="shared" si="97"/>
        <v>0</v>
      </c>
      <c r="I148" s="30">
        <f t="shared" si="97"/>
        <v>0</v>
      </c>
      <c r="J148" s="30">
        <f t="shared" si="97"/>
        <v>0</v>
      </c>
      <c r="K148" s="30">
        <f>K152</f>
        <v>11303309.18</v>
      </c>
      <c r="L148" s="30">
        <f t="shared" si="99"/>
        <v>5984104.8600000003</v>
      </c>
      <c r="M148" s="30">
        <f t="shared" si="99"/>
        <v>0</v>
      </c>
    </row>
    <row r="149" spans="1:15" ht="33.75" x14ac:dyDescent="0.2">
      <c r="A149" s="122"/>
      <c r="B149" s="117"/>
      <c r="C149" s="125"/>
      <c r="D149" s="104" t="s">
        <v>41</v>
      </c>
      <c r="E149" s="108">
        <v>706</v>
      </c>
      <c r="F149" s="54" t="s">
        <v>17</v>
      </c>
      <c r="G149" s="30">
        <f t="shared" si="52"/>
        <v>6649005.4000000004</v>
      </c>
      <c r="H149" s="30">
        <f t="shared" si="97"/>
        <v>0</v>
      </c>
      <c r="I149" s="30">
        <f t="shared" si="97"/>
        <v>0</v>
      </c>
      <c r="J149" s="30">
        <f t="shared" si="97"/>
        <v>0</v>
      </c>
      <c r="K149" s="30">
        <f>K153</f>
        <v>664900.54</v>
      </c>
      <c r="L149" s="30">
        <f t="shared" si="99"/>
        <v>5984104.8600000003</v>
      </c>
      <c r="M149" s="30">
        <f t="shared" si="99"/>
        <v>0</v>
      </c>
    </row>
    <row r="150" spans="1:15" ht="15" customHeight="1" x14ac:dyDescent="0.2">
      <c r="A150" s="120">
        <v>84</v>
      </c>
      <c r="B150" s="115" t="s">
        <v>115</v>
      </c>
      <c r="C150" s="123" t="s">
        <v>118</v>
      </c>
      <c r="D150" s="104" t="s">
        <v>1</v>
      </c>
      <c r="E150" s="108">
        <v>706</v>
      </c>
      <c r="F150" s="54" t="s">
        <v>17</v>
      </c>
      <c r="G150" s="30">
        <f t="shared" si="52"/>
        <v>132980108.03999999</v>
      </c>
      <c r="H150" s="30">
        <f>H154</f>
        <v>0</v>
      </c>
      <c r="I150" s="30">
        <f t="shared" si="97"/>
        <v>0</v>
      </c>
      <c r="J150" s="30">
        <f t="shared" si="97"/>
        <v>0</v>
      </c>
      <c r="K150" s="30">
        <f>K151+K152+K153</f>
        <v>66490054.019999996</v>
      </c>
      <c r="L150" s="30">
        <f t="shared" ref="L150:M150" si="100">L151+L152+L153</f>
        <v>66490054.019999996</v>
      </c>
      <c r="M150" s="30">
        <f t="shared" si="100"/>
        <v>0</v>
      </c>
    </row>
    <row r="151" spans="1:15" ht="22.5" x14ac:dyDescent="0.2">
      <c r="A151" s="121"/>
      <c r="B151" s="116"/>
      <c r="C151" s="124"/>
      <c r="D151" s="104" t="s">
        <v>119</v>
      </c>
      <c r="E151" s="108">
        <v>706</v>
      </c>
      <c r="F151" s="54" t="s">
        <v>17</v>
      </c>
      <c r="G151" s="30">
        <f t="shared" si="52"/>
        <v>109043688.59999999</v>
      </c>
      <c r="H151" s="30">
        <f t="shared" ref="H151:H153" si="101">H155</f>
        <v>0</v>
      </c>
      <c r="I151" s="30">
        <f t="shared" si="97"/>
        <v>0</v>
      </c>
      <c r="J151" s="30">
        <f t="shared" si="97"/>
        <v>0</v>
      </c>
      <c r="K151" s="30">
        <f>K155</f>
        <v>54521844.299999997</v>
      </c>
      <c r="L151" s="30">
        <f t="shared" ref="L151:M153" si="102">L155</f>
        <v>54521844.299999997</v>
      </c>
      <c r="M151" s="30">
        <f t="shared" si="102"/>
        <v>0</v>
      </c>
    </row>
    <row r="152" spans="1:15" x14ac:dyDescent="0.2">
      <c r="A152" s="121"/>
      <c r="B152" s="116"/>
      <c r="C152" s="124"/>
      <c r="D152" s="104" t="s">
        <v>13</v>
      </c>
      <c r="E152" s="108">
        <v>706</v>
      </c>
      <c r="F152" s="54" t="s">
        <v>17</v>
      </c>
      <c r="G152" s="30">
        <f t="shared" si="52"/>
        <v>17287414.039999999</v>
      </c>
      <c r="H152" s="30">
        <f t="shared" si="101"/>
        <v>0</v>
      </c>
      <c r="I152" s="30">
        <f t="shared" si="97"/>
        <v>0</v>
      </c>
      <c r="J152" s="30">
        <f t="shared" si="97"/>
        <v>0</v>
      </c>
      <c r="K152" s="30">
        <f>K156</f>
        <v>11303309.18</v>
      </c>
      <c r="L152" s="30">
        <f>L156</f>
        <v>5984104.8600000003</v>
      </c>
      <c r="M152" s="30">
        <f t="shared" si="102"/>
        <v>0</v>
      </c>
    </row>
    <row r="153" spans="1:15" ht="33.75" x14ac:dyDescent="0.2">
      <c r="A153" s="122"/>
      <c r="B153" s="117"/>
      <c r="C153" s="125"/>
      <c r="D153" s="104" t="s">
        <v>41</v>
      </c>
      <c r="E153" s="108">
        <v>706</v>
      </c>
      <c r="F153" s="54" t="s">
        <v>17</v>
      </c>
      <c r="G153" s="30">
        <f t="shared" si="52"/>
        <v>6649005.4000000004</v>
      </c>
      <c r="H153" s="30">
        <f t="shared" si="101"/>
        <v>0</v>
      </c>
      <c r="I153" s="30">
        <f t="shared" si="97"/>
        <v>0</v>
      </c>
      <c r="J153" s="30">
        <f t="shared" si="97"/>
        <v>0</v>
      </c>
      <c r="K153" s="30">
        <f>K157</f>
        <v>664900.54</v>
      </c>
      <c r="L153" s="30">
        <f>L157</f>
        <v>5984104.8600000003</v>
      </c>
      <c r="M153" s="30">
        <f t="shared" si="102"/>
        <v>0</v>
      </c>
    </row>
    <row r="154" spans="1:15" ht="16.5" customHeight="1" x14ac:dyDescent="0.2">
      <c r="A154" s="120">
        <v>85</v>
      </c>
      <c r="B154" s="115" t="s">
        <v>125</v>
      </c>
      <c r="C154" s="123" t="s">
        <v>118</v>
      </c>
      <c r="D154" s="104" t="s">
        <v>1</v>
      </c>
      <c r="E154" s="108">
        <v>706</v>
      </c>
      <c r="F154" s="54" t="s">
        <v>100</v>
      </c>
      <c r="G154" s="30">
        <f t="shared" si="52"/>
        <v>132980108.03999999</v>
      </c>
      <c r="H154" s="30">
        <f>H155+H156+H157</f>
        <v>0</v>
      </c>
      <c r="I154" s="30">
        <f t="shared" ref="I154:M154" si="103">I155+I156+I157</f>
        <v>0</v>
      </c>
      <c r="J154" s="30">
        <f t="shared" si="103"/>
        <v>0</v>
      </c>
      <c r="K154" s="30">
        <f t="shared" si="103"/>
        <v>66490054.019999996</v>
      </c>
      <c r="L154" s="30">
        <f t="shared" si="103"/>
        <v>66490054.019999996</v>
      </c>
      <c r="M154" s="30">
        <f t="shared" si="103"/>
        <v>0</v>
      </c>
    </row>
    <row r="155" spans="1:15" ht="22.5" x14ac:dyDescent="0.2">
      <c r="A155" s="121"/>
      <c r="B155" s="116"/>
      <c r="C155" s="124"/>
      <c r="D155" s="104" t="s">
        <v>119</v>
      </c>
      <c r="E155" s="108">
        <v>706</v>
      </c>
      <c r="F155" s="54" t="s">
        <v>100</v>
      </c>
      <c r="G155" s="30">
        <f t="shared" si="52"/>
        <v>109043688.59999999</v>
      </c>
      <c r="H155" s="30">
        <v>0</v>
      </c>
      <c r="I155" s="30">
        <v>0</v>
      </c>
      <c r="J155" s="30">
        <v>0</v>
      </c>
      <c r="K155" s="31">
        <v>54521844.299999997</v>
      </c>
      <c r="L155" s="31">
        <v>54521844.299999997</v>
      </c>
      <c r="M155" s="31">
        <v>0</v>
      </c>
      <c r="N155" s="82" t="s">
        <v>136</v>
      </c>
    </row>
    <row r="156" spans="1:15" x14ac:dyDescent="0.2">
      <c r="A156" s="121"/>
      <c r="B156" s="116"/>
      <c r="C156" s="124"/>
      <c r="D156" s="104" t="s">
        <v>13</v>
      </c>
      <c r="E156" s="108">
        <v>706</v>
      </c>
      <c r="F156" s="54" t="s">
        <v>17</v>
      </c>
      <c r="G156" s="30">
        <f t="shared" si="52"/>
        <v>17287414.039999999</v>
      </c>
      <c r="H156" s="30">
        <v>0</v>
      </c>
      <c r="I156" s="30">
        <v>0</v>
      </c>
      <c r="J156" s="30">
        <v>0</v>
      </c>
      <c r="K156" s="31">
        <v>11303309.18</v>
      </c>
      <c r="L156" s="30">
        <v>5984104.8600000003</v>
      </c>
      <c r="M156" s="31">
        <v>0</v>
      </c>
      <c r="N156" s="96">
        <v>0.09</v>
      </c>
    </row>
    <row r="157" spans="1:15" ht="33.75" x14ac:dyDescent="0.2">
      <c r="A157" s="122"/>
      <c r="B157" s="117"/>
      <c r="C157" s="125"/>
      <c r="D157" s="104" t="s">
        <v>41</v>
      </c>
      <c r="E157" s="108">
        <v>706</v>
      </c>
      <c r="F157" s="54" t="s">
        <v>100</v>
      </c>
      <c r="G157" s="30">
        <f t="shared" ref="G157:G161" si="104">H157+I157+J157+K157+L157+M157</f>
        <v>6649005.4000000004</v>
      </c>
      <c r="H157" s="30">
        <v>0</v>
      </c>
      <c r="I157" s="30">
        <v>0</v>
      </c>
      <c r="J157" s="30">
        <v>0</v>
      </c>
      <c r="K157" s="31">
        <v>664900.54</v>
      </c>
      <c r="L157" s="30">
        <v>5984104.8600000003</v>
      </c>
      <c r="M157" s="31">
        <v>0</v>
      </c>
      <c r="N157" s="82" t="s">
        <v>139</v>
      </c>
      <c r="O157" s="82"/>
    </row>
    <row r="158" spans="1:15" ht="37.5" customHeight="1" x14ac:dyDescent="0.2">
      <c r="A158" s="126">
        <v>86</v>
      </c>
      <c r="B158" s="127" t="s">
        <v>42</v>
      </c>
      <c r="C158" s="128" t="s">
        <v>128</v>
      </c>
      <c r="D158" s="105" t="s">
        <v>1</v>
      </c>
      <c r="E158" s="54" t="s">
        <v>17</v>
      </c>
      <c r="F158" s="54" t="s">
        <v>100</v>
      </c>
      <c r="G158" s="30">
        <f t="shared" si="104"/>
        <v>25896475375.610001</v>
      </c>
      <c r="H158" s="30">
        <f>H159+H160+H161</f>
        <v>3791445870.6199999</v>
      </c>
      <c r="I158" s="30">
        <f t="shared" ref="I158:M158" si="105">I159+I160+I161</f>
        <v>4004499715.1599998</v>
      </c>
      <c r="J158" s="30">
        <f t="shared" si="105"/>
        <v>4346529115.75</v>
      </c>
      <c r="K158" s="30">
        <f t="shared" si="105"/>
        <v>4619958555.25</v>
      </c>
      <c r="L158" s="30">
        <f t="shared" si="105"/>
        <v>4792841763.8299999</v>
      </c>
      <c r="M158" s="30">
        <f t="shared" si="105"/>
        <v>4341200355</v>
      </c>
      <c r="N158" s="70"/>
      <c r="O158" s="70"/>
    </row>
    <row r="159" spans="1:15" ht="51" customHeight="1" x14ac:dyDescent="0.2">
      <c r="A159" s="126"/>
      <c r="B159" s="127"/>
      <c r="C159" s="128"/>
      <c r="D159" s="104" t="s">
        <v>119</v>
      </c>
      <c r="E159" s="54" t="s">
        <v>17</v>
      </c>
      <c r="F159" s="54" t="s">
        <v>17</v>
      </c>
      <c r="G159" s="30">
        <f t="shared" si="104"/>
        <v>109043688.59999999</v>
      </c>
      <c r="H159" s="30">
        <f t="shared" ref="H159:M161" si="106">H9</f>
        <v>0</v>
      </c>
      <c r="I159" s="30">
        <f t="shared" si="106"/>
        <v>0</v>
      </c>
      <c r="J159" s="30">
        <f t="shared" si="106"/>
        <v>0</v>
      </c>
      <c r="K159" s="30">
        <f t="shared" si="106"/>
        <v>54521844.299999997</v>
      </c>
      <c r="L159" s="30">
        <f t="shared" si="106"/>
        <v>54521844.299999997</v>
      </c>
      <c r="M159" s="30">
        <f t="shared" si="106"/>
        <v>0</v>
      </c>
    </row>
    <row r="160" spans="1:15" ht="43.5" customHeight="1" x14ac:dyDescent="0.2">
      <c r="A160" s="126"/>
      <c r="B160" s="127"/>
      <c r="C160" s="128"/>
      <c r="D160" s="105" t="s">
        <v>13</v>
      </c>
      <c r="E160" s="54" t="s">
        <v>17</v>
      </c>
      <c r="F160" s="54" t="s">
        <v>17</v>
      </c>
      <c r="G160" s="30">
        <f t="shared" si="104"/>
        <v>17996174773.709999</v>
      </c>
      <c r="H160" s="30">
        <f t="shared" si="106"/>
        <v>2585595100</v>
      </c>
      <c r="I160" s="30">
        <f t="shared" si="106"/>
        <v>2709636417.4000001</v>
      </c>
      <c r="J160" s="30">
        <f t="shared" si="106"/>
        <v>3001827490</v>
      </c>
      <c r="K160" s="30">
        <f t="shared" si="106"/>
        <v>3240811342.2399998</v>
      </c>
      <c r="L160" s="30">
        <f t="shared" si="106"/>
        <v>3422286924.0700002</v>
      </c>
      <c r="M160" s="30">
        <f t="shared" si="106"/>
        <v>3036017500</v>
      </c>
    </row>
    <row r="161" spans="1:14" ht="45" customHeight="1" x14ac:dyDescent="0.2">
      <c r="A161" s="126"/>
      <c r="B161" s="127"/>
      <c r="C161" s="128"/>
      <c r="D161" s="105" t="s">
        <v>41</v>
      </c>
      <c r="E161" s="54" t="s">
        <v>17</v>
      </c>
      <c r="F161" s="54" t="s">
        <v>17</v>
      </c>
      <c r="G161" s="30">
        <f t="shared" si="104"/>
        <v>7791256913.2999992</v>
      </c>
      <c r="H161" s="30">
        <f t="shared" si="106"/>
        <v>1205850770.6199999</v>
      </c>
      <c r="I161" s="30">
        <f t="shared" si="106"/>
        <v>1294863297.7599998</v>
      </c>
      <c r="J161" s="30">
        <f t="shared" si="106"/>
        <v>1344701625.75</v>
      </c>
      <c r="K161" s="30">
        <f t="shared" si="106"/>
        <v>1324625368.7099998</v>
      </c>
      <c r="L161" s="30">
        <f t="shared" si="106"/>
        <v>1316032995.4599998</v>
      </c>
      <c r="M161" s="30">
        <f t="shared" si="106"/>
        <v>1305182855</v>
      </c>
      <c r="N161" s="70"/>
    </row>
    <row r="162" spans="1:14" ht="41.25" customHeight="1" x14ac:dyDescent="0.2">
      <c r="A162" s="8"/>
      <c r="B162" s="98" t="s">
        <v>123</v>
      </c>
      <c r="C162" s="97"/>
      <c r="D162" s="97"/>
      <c r="E162" s="2"/>
      <c r="F162" s="57"/>
      <c r="G162" s="119" t="s">
        <v>71</v>
      </c>
      <c r="H162" s="119"/>
      <c r="I162" s="119"/>
      <c r="J162" s="119"/>
      <c r="L162" s="27"/>
      <c r="M162" s="27"/>
    </row>
    <row r="163" spans="1:14" ht="16.5" customHeight="1" x14ac:dyDescent="0.2">
      <c r="A163" s="8"/>
      <c r="B163" s="97"/>
      <c r="C163" s="97"/>
      <c r="D163" s="97"/>
      <c r="E163" s="2"/>
      <c r="F163" s="57"/>
      <c r="G163" s="119"/>
      <c r="H163" s="119"/>
      <c r="I163" s="119"/>
      <c r="J163" s="119"/>
      <c r="L163" s="27"/>
      <c r="M163" s="27"/>
    </row>
    <row r="164" spans="1:14" ht="22.5" x14ac:dyDescent="0.2">
      <c r="A164" s="8"/>
      <c r="B164" s="29" t="s">
        <v>152</v>
      </c>
      <c r="C164" s="9"/>
      <c r="D164" s="10"/>
      <c r="E164" s="2"/>
      <c r="F164" s="57"/>
      <c r="G164" s="2"/>
      <c r="H164" s="2"/>
      <c r="I164" s="2"/>
      <c r="J164" s="2"/>
      <c r="L164" s="2"/>
      <c r="M164" s="2"/>
    </row>
    <row r="165" spans="1:14" x14ac:dyDescent="0.2">
      <c r="A165" s="8"/>
      <c r="B165" s="9"/>
      <c r="C165" s="9"/>
      <c r="D165" s="10"/>
      <c r="E165" s="2"/>
      <c r="F165" s="57"/>
      <c r="G165" s="33"/>
      <c r="H165" s="33"/>
      <c r="I165" s="33"/>
      <c r="J165" s="33"/>
      <c r="K165" s="33"/>
      <c r="L165" s="33"/>
      <c r="M165" s="33"/>
    </row>
    <row r="166" spans="1:14" x14ac:dyDescent="0.2">
      <c r="A166" s="8"/>
      <c r="B166" s="109"/>
      <c r="C166" s="109"/>
      <c r="D166" s="10"/>
      <c r="E166" s="2"/>
      <c r="F166" s="57"/>
      <c r="G166" s="33"/>
      <c r="H166" s="33"/>
      <c r="I166" s="33"/>
      <c r="J166" s="33"/>
      <c r="K166" s="33"/>
      <c r="L166" s="33"/>
      <c r="M166" s="33"/>
      <c r="N166" s="33"/>
    </row>
    <row r="167" spans="1:14" x14ac:dyDescent="0.2">
      <c r="A167" s="12"/>
      <c r="B167" s="13"/>
      <c r="C167" s="13"/>
      <c r="D167" s="14"/>
      <c r="E167" s="1"/>
      <c r="F167" s="58"/>
      <c r="G167" s="33"/>
      <c r="H167" s="33"/>
      <c r="I167" s="33"/>
      <c r="J167" s="33"/>
      <c r="K167" s="33"/>
      <c r="L167" s="33"/>
      <c r="M167" s="33"/>
    </row>
    <row r="168" spans="1:14" x14ac:dyDescent="0.2">
      <c r="A168" s="12"/>
      <c r="B168" s="13"/>
      <c r="C168" s="13"/>
      <c r="D168" s="14"/>
      <c r="E168" s="1"/>
      <c r="F168" s="58"/>
      <c r="G168" s="1"/>
      <c r="H168" s="1"/>
      <c r="I168" s="1"/>
      <c r="J168" s="1"/>
      <c r="L168" s="1"/>
      <c r="M168" s="1"/>
    </row>
  </sheetData>
  <sheetProtection formatCells="0" formatColumns="0" formatRows="0" insertColumns="0" insertRows="0" insertHyperlinks="0" deleteColumns="0" deleteRows="0" sort="0" autoFilter="0" pivotTables="0"/>
  <autoFilter ref="A6:L161"/>
  <mergeCells count="90">
    <mergeCell ref="B83:B85"/>
    <mergeCell ref="A83:A85"/>
    <mergeCell ref="C83:C85"/>
    <mergeCell ref="A57:A59"/>
    <mergeCell ref="B57:B59"/>
    <mergeCell ref="C57:C59"/>
    <mergeCell ref="A71:A73"/>
    <mergeCell ref="B71:B73"/>
    <mergeCell ref="C71:C73"/>
    <mergeCell ref="A60:A62"/>
    <mergeCell ref="B60:B62"/>
    <mergeCell ref="C60:C62"/>
    <mergeCell ref="A68:A70"/>
    <mergeCell ref="B68:B70"/>
    <mergeCell ref="C68:C70"/>
    <mergeCell ref="A63:A65"/>
    <mergeCell ref="B93:B95"/>
    <mergeCell ref="C93:C95"/>
    <mergeCell ref="B101:B109"/>
    <mergeCell ref="A101:A109"/>
    <mergeCell ref="C101:C109"/>
    <mergeCell ref="B98:B100"/>
    <mergeCell ref="C98:C100"/>
    <mergeCell ref="A98:A100"/>
    <mergeCell ref="A93:A95"/>
    <mergeCell ref="A158:A161"/>
    <mergeCell ref="B158:B161"/>
    <mergeCell ref="C158:C161"/>
    <mergeCell ref="G162:J163"/>
    <mergeCell ref="A150:A153"/>
    <mergeCell ref="B150:B153"/>
    <mergeCell ref="C150:C153"/>
    <mergeCell ref="A154:A157"/>
    <mergeCell ref="B154:B157"/>
    <mergeCell ref="C154:C157"/>
    <mergeCell ref="A142:A145"/>
    <mergeCell ref="B142:B145"/>
    <mergeCell ref="C142:C145"/>
    <mergeCell ref="A146:A149"/>
    <mergeCell ref="B146:B149"/>
    <mergeCell ref="C146:C149"/>
    <mergeCell ref="D64:D65"/>
    <mergeCell ref="F64:F65"/>
    <mergeCell ref="A42:A44"/>
    <mergeCell ref="B42:B44"/>
    <mergeCell ref="C42:C44"/>
    <mergeCell ref="B45:B47"/>
    <mergeCell ref="C45:C47"/>
    <mergeCell ref="A45:A47"/>
    <mergeCell ref="B63:B65"/>
    <mergeCell ref="C63:C65"/>
    <mergeCell ref="A54:A56"/>
    <mergeCell ref="B54:B56"/>
    <mergeCell ref="C54:C56"/>
    <mergeCell ref="A36:A38"/>
    <mergeCell ref="B36:B38"/>
    <mergeCell ref="C36:C38"/>
    <mergeCell ref="A39:A41"/>
    <mergeCell ref="B39:B41"/>
    <mergeCell ref="C39:C41"/>
    <mergeCell ref="A23:A25"/>
    <mergeCell ref="B23:B25"/>
    <mergeCell ref="C23:C25"/>
    <mergeCell ref="A32:A35"/>
    <mergeCell ref="B32:B35"/>
    <mergeCell ref="C32:C35"/>
    <mergeCell ref="B28:B30"/>
    <mergeCell ref="C28:C30"/>
    <mergeCell ref="A28:A30"/>
    <mergeCell ref="A16:A17"/>
    <mergeCell ref="B16:B17"/>
    <mergeCell ref="C16:C17"/>
    <mergeCell ref="A20:A22"/>
    <mergeCell ref="B20:B22"/>
    <mergeCell ref="C20:C22"/>
    <mergeCell ref="A8:A11"/>
    <mergeCell ref="B8:B11"/>
    <mergeCell ref="C8:C11"/>
    <mergeCell ref="A12:A15"/>
    <mergeCell ref="H1:M1"/>
    <mergeCell ref="A3:L3"/>
    <mergeCell ref="J4:L4"/>
    <mergeCell ref="A5:A6"/>
    <mergeCell ref="B5:B6"/>
    <mergeCell ref="C5:C6"/>
    <mergeCell ref="D5:D6"/>
    <mergeCell ref="E5:F5"/>
    <mergeCell ref="G5:M5"/>
    <mergeCell ref="B12:B15"/>
    <mergeCell ref="C12:C15"/>
  </mergeCells>
  <pageMargins left="0.23622047244094491" right="0.19685039370078741" top="0.62992125984251968" bottom="0.35433070866141736" header="0.23622047244094491" footer="0.19685039370078741"/>
  <pageSetup paperSize="9" scale="79" orientation="landscape" r:id="rId1"/>
  <headerFooter>
    <oddHeader>&amp;C&amp;P</oddHeader>
  </headerFooter>
  <rowBreaks count="4" manualBreakCount="4">
    <brk id="19" max="12" man="1"/>
    <brk id="41" max="12" man="1"/>
    <brk id="56" max="12" man="1"/>
    <brk id="141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9"/>
  <sheetViews>
    <sheetView showGridLines="0" view="pageBreakPreview" zoomScale="130" zoomScaleNormal="130" zoomScaleSheetLayoutView="130" workbookViewId="0">
      <pane xSplit="2" ySplit="6" topLeftCell="C73" activePane="bottomRight" state="frozen"/>
      <selection pane="topRight" activeCell="C1" sqref="C1"/>
      <selection pane="bottomLeft" activeCell="A7" sqref="A7"/>
      <selection pane="bottomRight" activeCell="P74" sqref="P74"/>
    </sheetView>
  </sheetViews>
  <sheetFormatPr defaultColWidth="9.140625" defaultRowHeight="12.75" x14ac:dyDescent="0.2"/>
  <cols>
    <col min="1" max="1" width="3.7109375" style="24" customWidth="1"/>
    <col min="2" max="2" width="32.42578125" style="25" customWidth="1"/>
    <col min="3" max="3" width="13.5703125" style="25" customWidth="1"/>
    <col min="4" max="4" width="12.140625" style="25" customWidth="1"/>
    <col min="5" max="5" width="7.140625" style="26" customWidth="1"/>
    <col min="6" max="6" width="9.85546875" style="59" customWidth="1"/>
    <col min="7" max="7" width="14.140625" style="23" customWidth="1"/>
    <col min="8" max="8" width="12.7109375" style="23" customWidth="1"/>
    <col min="9" max="9" width="12.28515625" style="23" customWidth="1"/>
    <col min="10" max="10" width="12.5703125" style="23" customWidth="1"/>
    <col min="11" max="11" width="12" style="27" customWidth="1"/>
    <col min="12" max="13" width="12.28515625" style="23" customWidth="1"/>
    <col min="14" max="14" width="14.85546875" style="23" bestFit="1" customWidth="1"/>
    <col min="15" max="16384" width="9.140625" style="23"/>
  </cols>
  <sheetData>
    <row r="1" spans="1:14" x14ac:dyDescent="0.2">
      <c r="A1" s="15"/>
      <c r="B1" s="16"/>
      <c r="C1" s="16"/>
      <c r="D1" s="16"/>
      <c r="E1" s="17"/>
      <c r="F1" s="51"/>
      <c r="G1" s="148"/>
      <c r="H1" s="148"/>
      <c r="I1" s="148"/>
      <c r="J1" s="148"/>
      <c r="L1" s="27"/>
      <c r="M1" s="27"/>
    </row>
    <row r="2" spans="1:14" ht="18" customHeight="1" x14ac:dyDescent="0.2">
      <c r="A2" s="15"/>
      <c r="B2" s="3"/>
      <c r="C2" s="3"/>
      <c r="D2" s="3"/>
      <c r="E2" s="4"/>
      <c r="F2" s="52"/>
      <c r="G2" s="139"/>
      <c r="H2" s="139"/>
      <c r="I2" s="139"/>
      <c r="J2" s="139"/>
      <c r="K2" s="139"/>
      <c r="L2" s="139"/>
      <c r="M2" s="79"/>
    </row>
    <row r="3" spans="1:14" ht="12.75" customHeight="1" x14ac:dyDescent="0.2">
      <c r="A3" s="140" t="s">
        <v>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80"/>
    </row>
    <row r="4" spans="1:14" x14ac:dyDescent="0.2">
      <c r="A4" s="15"/>
      <c r="B4" s="76"/>
      <c r="C4" s="76"/>
      <c r="D4" s="76"/>
      <c r="E4" s="6"/>
      <c r="F4" s="53"/>
      <c r="G4" s="18"/>
      <c r="H4" s="18"/>
      <c r="I4" s="18"/>
      <c r="J4" s="141"/>
      <c r="K4" s="141"/>
      <c r="L4" s="141"/>
      <c r="M4" s="60"/>
    </row>
    <row r="5" spans="1:14" ht="17.25" customHeight="1" x14ac:dyDescent="0.2">
      <c r="A5" s="142" t="s">
        <v>0</v>
      </c>
      <c r="B5" s="143" t="s">
        <v>97</v>
      </c>
      <c r="C5" s="143" t="s">
        <v>2</v>
      </c>
      <c r="D5" s="143" t="s">
        <v>10</v>
      </c>
      <c r="E5" s="142" t="s">
        <v>95</v>
      </c>
      <c r="F5" s="142"/>
      <c r="G5" s="144" t="s">
        <v>44</v>
      </c>
      <c r="H5" s="145"/>
      <c r="I5" s="145"/>
      <c r="J5" s="145"/>
      <c r="K5" s="145"/>
      <c r="L5" s="145"/>
      <c r="M5" s="146"/>
    </row>
    <row r="6" spans="1:14" ht="31.5" x14ac:dyDescent="0.2">
      <c r="A6" s="142"/>
      <c r="B6" s="143"/>
      <c r="C6" s="143"/>
      <c r="D6" s="143"/>
      <c r="E6" s="71" t="s">
        <v>94</v>
      </c>
      <c r="F6" s="54" t="s">
        <v>96</v>
      </c>
      <c r="G6" s="71" t="s">
        <v>11</v>
      </c>
      <c r="H6" s="71" t="s">
        <v>3</v>
      </c>
      <c r="I6" s="71" t="s">
        <v>4</v>
      </c>
      <c r="J6" s="71" t="s">
        <v>5</v>
      </c>
      <c r="K6" s="71" t="s">
        <v>58</v>
      </c>
      <c r="L6" s="71" t="s">
        <v>72</v>
      </c>
      <c r="M6" s="71" t="s">
        <v>122</v>
      </c>
    </row>
    <row r="7" spans="1:14" x14ac:dyDescent="0.2">
      <c r="A7" s="71">
        <v>1</v>
      </c>
      <c r="B7" s="77">
        <v>2</v>
      </c>
      <c r="C7" s="73">
        <v>3</v>
      </c>
      <c r="D7" s="73">
        <v>4</v>
      </c>
      <c r="E7" s="71">
        <v>5</v>
      </c>
      <c r="F7" s="54">
        <v>6</v>
      </c>
      <c r="G7" s="71">
        <v>7</v>
      </c>
      <c r="H7" s="71">
        <v>8</v>
      </c>
      <c r="I7" s="71">
        <v>9</v>
      </c>
      <c r="J7" s="71">
        <v>10</v>
      </c>
      <c r="K7" s="28">
        <v>11</v>
      </c>
      <c r="L7" s="71">
        <v>12</v>
      </c>
      <c r="M7" s="71">
        <v>13</v>
      </c>
    </row>
    <row r="8" spans="1:14" ht="12.75" customHeight="1" x14ac:dyDescent="0.2">
      <c r="A8" s="137">
        <v>1</v>
      </c>
      <c r="B8" s="127" t="s">
        <v>6</v>
      </c>
      <c r="C8" s="138" t="s">
        <v>61</v>
      </c>
      <c r="D8" s="73" t="s">
        <v>12</v>
      </c>
      <c r="E8" s="71" t="s">
        <v>17</v>
      </c>
      <c r="F8" s="54" t="s">
        <v>100</v>
      </c>
      <c r="G8" s="30">
        <f>H8+I8+J8+K8+L8+M8</f>
        <v>27202286390.82</v>
      </c>
      <c r="H8" s="30">
        <f>H9+H10+H11</f>
        <v>3791445870.6199999</v>
      </c>
      <c r="I8" s="30">
        <f t="shared" ref="I8:M8" si="0">I9+I10+I11</f>
        <v>4004499715.1599998</v>
      </c>
      <c r="J8" s="30">
        <f t="shared" si="0"/>
        <v>4265044629</v>
      </c>
      <c r="K8" s="30">
        <f t="shared" si="0"/>
        <v>5123647899.04</v>
      </c>
      <c r="L8" s="30">
        <f t="shared" si="0"/>
        <v>4981669294</v>
      </c>
      <c r="M8" s="30">
        <f t="shared" si="0"/>
        <v>5035978983</v>
      </c>
    </row>
    <row r="9" spans="1:14" ht="21" customHeight="1" x14ac:dyDescent="0.2">
      <c r="A9" s="137"/>
      <c r="B9" s="127"/>
      <c r="C9" s="138"/>
      <c r="D9" s="72" t="s">
        <v>119</v>
      </c>
      <c r="E9" s="71"/>
      <c r="F9" s="54"/>
      <c r="G9" s="30">
        <f t="shared" ref="G9:G72" si="1">H9+I9+J9+K9+L9+M9</f>
        <v>109043688.59999999</v>
      </c>
      <c r="H9" s="30">
        <f t="shared" ref="H9:M11" si="2">H13</f>
        <v>0</v>
      </c>
      <c r="I9" s="30">
        <f t="shared" si="2"/>
        <v>0</v>
      </c>
      <c r="J9" s="30">
        <f t="shared" si="2"/>
        <v>0</v>
      </c>
      <c r="K9" s="30">
        <f t="shared" si="2"/>
        <v>109043688.59999999</v>
      </c>
      <c r="L9" s="30">
        <f t="shared" si="2"/>
        <v>0</v>
      </c>
      <c r="M9" s="30">
        <f t="shared" si="2"/>
        <v>0</v>
      </c>
    </row>
    <row r="10" spans="1:14" x14ac:dyDescent="0.2">
      <c r="A10" s="137"/>
      <c r="B10" s="127"/>
      <c r="C10" s="138"/>
      <c r="D10" s="73" t="s">
        <v>13</v>
      </c>
      <c r="E10" s="71" t="s">
        <v>17</v>
      </c>
      <c r="F10" s="54" t="s">
        <v>17</v>
      </c>
      <c r="G10" s="30">
        <f t="shared" si="1"/>
        <v>19399755929.84</v>
      </c>
      <c r="H10" s="30">
        <f t="shared" si="2"/>
        <v>2585595100</v>
      </c>
      <c r="I10" s="30">
        <f t="shared" si="2"/>
        <v>2709636417.4000001</v>
      </c>
      <c r="J10" s="30">
        <f t="shared" si="2"/>
        <v>2921008590</v>
      </c>
      <c r="K10" s="30">
        <f t="shared" si="2"/>
        <v>3708358655.4400001</v>
      </c>
      <c r="L10" s="30">
        <f t="shared" si="2"/>
        <v>3710423739</v>
      </c>
      <c r="M10" s="30">
        <f t="shared" si="2"/>
        <v>3764733428</v>
      </c>
      <c r="N10" s="70"/>
    </row>
    <row r="11" spans="1:14" ht="33.75" x14ac:dyDescent="0.2">
      <c r="A11" s="137"/>
      <c r="B11" s="127"/>
      <c r="C11" s="138"/>
      <c r="D11" s="73" t="s">
        <v>41</v>
      </c>
      <c r="E11" s="71" t="s">
        <v>17</v>
      </c>
      <c r="F11" s="54" t="s">
        <v>17</v>
      </c>
      <c r="G11" s="30">
        <f t="shared" si="1"/>
        <v>7693486772.3799992</v>
      </c>
      <c r="H11" s="30">
        <f>H15</f>
        <v>1205850770.6199999</v>
      </c>
      <c r="I11" s="30">
        <f t="shared" si="2"/>
        <v>1294863297.7599998</v>
      </c>
      <c r="J11" s="30">
        <f t="shared" si="2"/>
        <v>1344036039</v>
      </c>
      <c r="K11" s="66">
        <f t="shared" si="2"/>
        <v>1306245555</v>
      </c>
      <c r="L11" s="66">
        <f t="shared" si="2"/>
        <v>1271245555</v>
      </c>
      <c r="M11" s="66">
        <f t="shared" si="2"/>
        <v>1271245555</v>
      </c>
    </row>
    <row r="12" spans="1:14" ht="12.75" customHeight="1" x14ac:dyDescent="0.2">
      <c r="A12" s="137">
        <v>2</v>
      </c>
      <c r="B12" s="128" t="s">
        <v>51</v>
      </c>
      <c r="C12" s="138" t="s">
        <v>61</v>
      </c>
      <c r="D12" s="73" t="s">
        <v>12</v>
      </c>
      <c r="E12" s="71">
        <v>741</v>
      </c>
      <c r="F12" s="54" t="s">
        <v>17</v>
      </c>
      <c r="G12" s="30">
        <f t="shared" si="1"/>
        <v>27202286390.82</v>
      </c>
      <c r="H12" s="30">
        <f>H13+H14+H15</f>
        <v>3791445870.6199999</v>
      </c>
      <c r="I12" s="30">
        <f t="shared" ref="I12:M12" si="3">I13+I14+I15</f>
        <v>4004499715.1599998</v>
      </c>
      <c r="J12" s="30">
        <f t="shared" si="3"/>
        <v>4265044629</v>
      </c>
      <c r="K12" s="30">
        <f t="shared" si="3"/>
        <v>5123647899.04</v>
      </c>
      <c r="L12" s="30">
        <f t="shared" si="3"/>
        <v>4981669294</v>
      </c>
      <c r="M12" s="30">
        <f t="shared" si="3"/>
        <v>5035978983</v>
      </c>
    </row>
    <row r="13" spans="1:14" ht="23.25" customHeight="1" x14ac:dyDescent="0.2">
      <c r="A13" s="137"/>
      <c r="B13" s="128"/>
      <c r="C13" s="138"/>
      <c r="D13" s="72" t="s">
        <v>119</v>
      </c>
      <c r="E13" s="71"/>
      <c r="F13" s="54"/>
      <c r="G13" s="30">
        <f t="shared" si="1"/>
        <v>109043688.59999999</v>
      </c>
      <c r="H13" s="30">
        <f>H31</f>
        <v>0</v>
      </c>
      <c r="I13" s="30">
        <f t="shared" ref="I13:M13" si="4">I31</f>
        <v>0</v>
      </c>
      <c r="J13" s="30">
        <f t="shared" si="4"/>
        <v>0</v>
      </c>
      <c r="K13" s="30">
        <f t="shared" si="4"/>
        <v>109043688.59999999</v>
      </c>
      <c r="L13" s="30">
        <f t="shared" si="4"/>
        <v>0</v>
      </c>
      <c r="M13" s="30">
        <f t="shared" si="4"/>
        <v>0</v>
      </c>
    </row>
    <row r="14" spans="1:14" x14ac:dyDescent="0.2">
      <c r="A14" s="137"/>
      <c r="B14" s="128"/>
      <c r="C14" s="138"/>
      <c r="D14" s="73" t="s">
        <v>13</v>
      </c>
      <c r="E14" s="71">
        <v>741</v>
      </c>
      <c r="F14" s="54" t="s">
        <v>17</v>
      </c>
      <c r="G14" s="30">
        <f t="shared" si="1"/>
        <v>19399755929.84</v>
      </c>
      <c r="H14" s="30">
        <f>H21+H32</f>
        <v>2585595100</v>
      </c>
      <c r="I14" s="30">
        <f>I21+I24+I32</f>
        <v>2709636417.4000001</v>
      </c>
      <c r="J14" s="30">
        <f t="shared" ref="J14:M14" si="5">J21+J24+J32</f>
        <v>2921008590</v>
      </c>
      <c r="K14" s="30">
        <f t="shared" si="5"/>
        <v>3708358655.4400001</v>
      </c>
      <c r="L14" s="30">
        <f t="shared" si="5"/>
        <v>3710423739</v>
      </c>
      <c r="M14" s="30">
        <f t="shared" si="5"/>
        <v>3764733428</v>
      </c>
    </row>
    <row r="15" spans="1:14" ht="50.25" customHeight="1" x14ac:dyDescent="0.2">
      <c r="A15" s="137"/>
      <c r="B15" s="128"/>
      <c r="C15" s="138"/>
      <c r="D15" s="73" t="s">
        <v>41</v>
      </c>
      <c r="E15" s="71">
        <v>741</v>
      </c>
      <c r="F15" s="54" t="s">
        <v>17</v>
      </c>
      <c r="G15" s="30">
        <f t="shared" si="1"/>
        <v>7693486772.3799992</v>
      </c>
      <c r="H15" s="30">
        <f>H17+H22+H25+H26+H28+H29+H33</f>
        <v>1205850770.6199999</v>
      </c>
      <c r="I15" s="30">
        <f t="shared" ref="I15:M15" si="6">I17+I22+I25+I26+I28+I29+I33</f>
        <v>1294863297.7599998</v>
      </c>
      <c r="J15" s="30">
        <f t="shared" si="6"/>
        <v>1344036039</v>
      </c>
      <c r="K15" s="30">
        <f t="shared" si="6"/>
        <v>1306245555</v>
      </c>
      <c r="L15" s="30">
        <f t="shared" si="6"/>
        <v>1271245555</v>
      </c>
      <c r="M15" s="30">
        <f t="shared" si="6"/>
        <v>1271245555</v>
      </c>
    </row>
    <row r="16" spans="1:14" ht="12.75" customHeight="1" x14ac:dyDescent="0.2">
      <c r="A16" s="137">
        <v>3</v>
      </c>
      <c r="B16" s="128" t="s">
        <v>53</v>
      </c>
      <c r="C16" s="138" t="s">
        <v>62</v>
      </c>
      <c r="D16" s="73" t="s">
        <v>1</v>
      </c>
      <c r="E16" s="71">
        <v>741</v>
      </c>
      <c r="F16" s="54" t="s">
        <v>99</v>
      </c>
      <c r="G16" s="30">
        <f t="shared" si="1"/>
        <v>347731968</v>
      </c>
      <c r="H16" s="30">
        <f>H17</f>
        <v>57929000</v>
      </c>
      <c r="I16" s="30">
        <f t="shared" ref="I16:M17" si="7">I17</f>
        <v>52824000</v>
      </c>
      <c r="J16" s="66">
        <f t="shared" si="7"/>
        <v>55477492</v>
      </c>
      <c r="K16" s="66">
        <f t="shared" si="7"/>
        <v>60500492</v>
      </c>
      <c r="L16" s="66">
        <f t="shared" si="7"/>
        <v>60500492</v>
      </c>
      <c r="M16" s="66">
        <f t="shared" si="7"/>
        <v>60500492</v>
      </c>
    </row>
    <row r="17" spans="1:13" ht="33.75" x14ac:dyDescent="0.2">
      <c r="A17" s="137"/>
      <c r="B17" s="128"/>
      <c r="C17" s="138"/>
      <c r="D17" s="73" t="s">
        <v>41</v>
      </c>
      <c r="E17" s="71">
        <v>741</v>
      </c>
      <c r="F17" s="54" t="s">
        <v>99</v>
      </c>
      <c r="G17" s="30">
        <f t="shared" si="1"/>
        <v>347731968</v>
      </c>
      <c r="H17" s="30">
        <f>H18</f>
        <v>57929000</v>
      </c>
      <c r="I17" s="30">
        <f t="shared" si="7"/>
        <v>52824000</v>
      </c>
      <c r="J17" s="30">
        <f t="shared" si="7"/>
        <v>55477492</v>
      </c>
      <c r="K17" s="30">
        <f t="shared" si="7"/>
        <v>60500492</v>
      </c>
      <c r="L17" s="30">
        <f t="shared" si="7"/>
        <v>60500492</v>
      </c>
      <c r="M17" s="30">
        <f t="shared" si="7"/>
        <v>60500492</v>
      </c>
    </row>
    <row r="18" spans="1:13" ht="56.25" x14ac:dyDescent="0.2">
      <c r="A18" s="72">
        <v>4</v>
      </c>
      <c r="B18" s="74" t="s">
        <v>47</v>
      </c>
      <c r="C18" s="73" t="s">
        <v>62</v>
      </c>
      <c r="D18" s="73" t="s">
        <v>41</v>
      </c>
      <c r="E18" s="71">
        <v>741</v>
      </c>
      <c r="F18" s="54" t="s">
        <v>99</v>
      </c>
      <c r="G18" s="30">
        <f t="shared" si="1"/>
        <v>347731968</v>
      </c>
      <c r="H18" s="30">
        <f>62814600+100000-3150000-1835600</f>
        <v>57929000</v>
      </c>
      <c r="I18" s="30">
        <f>58532200-603200-605000-4500000</f>
        <v>52824000</v>
      </c>
      <c r="J18" s="30">
        <f>62873811.6-4084338.6+1711019-3523000-1500000</f>
        <v>55477492</v>
      </c>
      <c r="K18" s="30">
        <f>64136523.93-3636031.93</f>
        <v>60500492</v>
      </c>
      <c r="L18" s="30">
        <f>64136523.93-3636031.93</f>
        <v>60500492</v>
      </c>
      <c r="M18" s="30">
        <f>64136523.93-3636031.93</f>
        <v>60500492</v>
      </c>
    </row>
    <row r="19" spans="1:13" ht="56.25" x14ac:dyDescent="0.2">
      <c r="A19" s="72">
        <v>5</v>
      </c>
      <c r="B19" s="74" t="s">
        <v>54</v>
      </c>
      <c r="C19" s="73" t="s">
        <v>62</v>
      </c>
      <c r="D19" s="73" t="s">
        <v>43</v>
      </c>
      <c r="E19" s="71">
        <v>741</v>
      </c>
      <c r="F19" s="54" t="s">
        <v>17</v>
      </c>
      <c r="G19" s="30">
        <f t="shared" si="1"/>
        <v>0</v>
      </c>
      <c r="H19" s="30">
        <v>0</v>
      </c>
      <c r="I19" s="30">
        <v>0</v>
      </c>
      <c r="J19" s="30">
        <v>0</v>
      </c>
      <c r="K19" s="31">
        <v>0</v>
      </c>
      <c r="L19" s="31">
        <v>0</v>
      </c>
      <c r="M19" s="31">
        <v>0</v>
      </c>
    </row>
    <row r="20" spans="1:13" ht="12.75" customHeight="1" x14ac:dyDescent="0.2">
      <c r="A20" s="137">
        <v>6</v>
      </c>
      <c r="B20" s="128" t="s">
        <v>52</v>
      </c>
      <c r="C20" s="138" t="s">
        <v>61</v>
      </c>
      <c r="D20" s="73" t="s">
        <v>12</v>
      </c>
      <c r="E20" s="71">
        <v>741</v>
      </c>
      <c r="F20" s="54" t="s">
        <v>17</v>
      </c>
      <c r="G20" s="30">
        <f t="shared" si="1"/>
        <v>26127981515.720001</v>
      </c>
      <c r="H20" s="30">
        <f t="shared" ref="H20:M20" si="8">H21+H22</f>
        <v>3594784509.6199999</v>
      </c>
      <c r="I20" s="30">
        <f t="shared" si="8"/>
        <v>3777859702.8999996</v>
      </c>
      <c r="J20" s="30">
        <f t="shared" si="8"/>
        <v>4112244907.1999998</v>
      </c>
      <c r="K20" s="30">
        <f t="shared" si="8"/>
        <v>4868926567</v>
      </c>
      <c r="L20" s="30">
        <f t="shared" si="8"/>
        <v>4859928070</v>
      </c>
      <c r="M20" s="30">
        <f t="shared" si="8"/>
        <v>4914237759</v>
      </c>
    </row>
    <row r="21" spans="1:13" x14ac:dyDescent="0.2">
      <c r="A21" s="137"/>
      <c r="B21" s="128"/>
      <c r="C21" s="138"/>
      <c r="D21" s="73" t="s">
        <v>13</v>
      </c>
      <c r="E21" s="71">
        <v>741</v>
      </c>
      <c r="F21" s="54" t="s">
        <v>17</v>
      </c>
      <c r="G21" s="30">
        <f t="shared" si="1"/>
        <v>19365935893</v>
      </c>
      <c r="H21" s="30">
        <f>H38</f>
        <v>2585595100</v>
      </c>
      <c r="I21" s="30">
        <f t="shared" ref="I21:M22" si="9">I38</f>
        <v>2699752800</v>
      </c>
      <c r="J21" s="30">
        <f t="shared" si="9"/>
        <v>2921008590</v>
      </c>
      <c r="K21" s="30">
        <f t="shared" si="9"/>
        <v>3684422236</v>
      </c>
      <c r="L21" s="30">
        <f t="shared" si="9"/>
        <v>3710423739</v>
      </c>
      <c r="M21" s="30">
        <f t="shared" si="9"/>
        <v>3764733428</v>
      </c>
    </row>
    <row r="22" spans="1:13" ht="33.75" x14ac:dyDescent="0.2">
      <c r="A22" s="137"/>
      <c r="B22" s="128"/>
      <c r="C22" s="138"/>
      <c r="D22" s="73" t="s">
        <v>41</v>
      </c>
      <c r="E22" s="71">
        <v>741</v>
      </c>
      <c r="F22" s="54" t="s">
        <v>17</v>
      </c>
      <c r="G22" s="30">
        <f t="shared" si="1"/>
        <v>6762045622.7200003</v>
      </c>
      <c r="H22" s="30">
        <f>H39</f>
        <v>1009189409.62</v>
      </c>
      <c r="I22" s="30">
        <f t="shared" si="9"/>
        <v>1078106902.8999999</v>
      </c>
      <c r="J22" s="30">
        <f t="shared" si="9"/>
        <v>1191236317.2</v>
      </c>
      <c r="K22" s="30">
        <f t="shared" si="9"/>
        <v>1184504331</v>
      </c>
      <c r="L22" s="30">
        <f t="shared" si="9"/>
        <v>1149504331</v>
      </c>
      <c r="M22" s="30">
        <f t="shared" si="9"/>
        <v>1149504331</v>
      </c>
    </row>
    <row r="23" spans="1:13" ht="39" customHeight="1" x14ac:dyDescent="0.2">
      <c r="A23" s="131">
        <v>7</v>
      </c>
      <c r="B23" s="134" t="s">
        <v>73</v>
      </c>
      <c r="C23" s="111" t="s">
        <v>62</v>
      </c>
      <c r="D23" s="73" t="s">
        <v>12</v>
      </c>
      <c r="E23" s="71">
        <v>741</v>
      </c>
      <c r="F23" s="54" t="s">
        <v>17</v>
      </c>
      <c r="G23" s="30">
        <f t="shared" si="1"/>
        <v>331955694.53000003</v>
      </c>
      <c r="H23" s="30">
        <f>H24+H25</f>
        <v>42401900</v>
      </c>
      <c r="I23" s="30">
        <f t="shared" ref="I23:M23" si="10">I24+I25</f>
        <v>62724066.529999994</v>
      </c>
      <c r="J23" s="30">
        <f t="shared" si="10"/>
        <v>82619932</v>
      </c>
      <c r="K23" s="30">
        <f t="shared" si="10"/>
        <v>48069932</v>
      </c>
      <c r="L23" s="30">
        <f t="shared" si="10"/>
        <v>48069932.000000007</v>
      </c>
      <c r="M23" s="30">
        <f t="shared" si="10"/>
        <v>48069932</v>
      </c>
    </row>
    <row r="24" spans="1:13" x14ac:dyDescent="0.2">
      <c r="A24" s="132"/>
      <c r="B24" s="135"/>
      <c r="C24" s="118"/>
      <c r="D24" s="73" t="s">
        <v>13</v>
      </c>
      <c r="E24" s="71">
        <v>741</v>
      </c>
      <c r="F24" s="54" t="s">
        <v>17</v>
      </c>
      <c r="G24" s="30">
        <f t="shared" si="1"/>
        <v>9883617.4000000004</v>
      </c>
      <c r="H24" s="30">
        <f>H56</f>
        <v>0</v>
      </c>
      <c r="I24" s="30">
        <f t="shared" ref="I24:M24" si="11">I56</f>
        <v>9883617.4000000004</v>
      </c>
      <c r="J24" s="30">
        <f t="shared" si="11"/>
        <v>0</v>
      </c>
      <c r="K24" s="30">
        <f t="shared" si="11"/>
        <v>0</v>
      </c>
      <c r="L24" s="30">
        <f t="shared" si="11"/>
        <v>0</v>
      </c>
      <c r="M24" s="30">
        <f t="shared" si="11"/>
        <v>0</v>
      </c>
    </row>
    <row r="25" spans="1:13" ht="33.75" x14ac:dyDescent="0.2">
      <c r="A25" s="133"/>
      <c r="B25" s="136"/>
      <c r="C25" s="112"/>
      <c r="D25" s="73" t="s">
        <v>41</v>
      </c>
      <c r="E25" s="71">
        <v>741</v>
      </c>
      <c r="F25" s="54" t="s">
        <v>17</v>
      </c>
      <c r="G25" s="30">
        <f t="shared" si="1"/>
        <v>322072077.13</v>
      </c>
      <c r="H25" s="30">
        <f t="shared" ref="H25:M25" si="12">H54</f>
        <v>42401900</v>
      </c>
      <c r="I25" s="30">
        <f t="shared" si="12"/>
        <v>52840449.129999995</v>
      </c>
      <c r="J25" s="30">
        <f t="shared" si="12"/>
        <v>82619932</v>
      </c>
      <c r="K25" s="30">
        <f t="shared" si="12"/>
        <v>48069932</v>
      </c>
      <c r="L25" s="30">
        <f t="shared" si="12"/>
        <v>48069932.000000007</v>
      </c>
      <c r="M25" s="30">
        <f t="shared" si="12"/>
        <v>48069932</v>
      </c>
    </row>
    <row r="26" spans="1:13" ht="67.5" x14ac:dyDescent="0.2">
      <c r="A26" s="72">
        <v>8</v>
      </c>
      <c r="B26" s="19" t="s">
        <v>74</v>
      </c>
      <c r="C26" s="73" t="s">
        <v>65</v>
      </c>
      <c r="D26" s="73" t="s">
        <v>41</v>
      </c>
      <c r="E26" s="71">
        <v>741</v>
      </c>
      <c r="F26" s="54" t="s">
        <v>17</v>
      </c>
      <c r="G26" s="30">
        <f t="shared" si="1"/>
        <v>180182951.73000002</v>
      </c>
      <c r="H26" s="30">
        <f t="shared" ref="H26:M26" si="13">H71</f>
        <v>83250981</v>
      </c>
      <c r="I26" s="30">
        <f t="shared" si="13"/>
        <v>96931970.730000004</v>
      </c>
      <c r="J26" s="30">
        <f t="shared" si="13"/>
        <v>0</v>
      </c>
      <c r="K26" s="30">
        <f t="shared" si="13"/>
        <v>0</v>
      </c>
      <c r="L26" s="30">
        <f t="shared" si="13"/>
        <v>0</v>
      </c>
      <c r="M26" s="30">
        <f t="shared" si="13"/>
        <v>0</v>
      </c>
    </row>
    <row r="27" spans="1:13" ht="56.25" x14ac:dyDescent="0.2">
      <c r="A27" s="72">
        <v>9</v>
      </c>
      <c r="B27" s="74" t="s">
        <v>75</v>
      </c>
      <c r="C27" s="73" t="s">
        <v>46</v>
      </c>
      <c r="D27" s="73" t="s">
        <v>43</v>
      </c>
      <c r="E27" s="71">
        <v>741</v>
      </c>
      <c r="F27" s="54" t="s">
        <v>17</v>
      </c>
      <c r="G27" s="30">
        <f t="shared" si="1"/>
        <v>0</v>
      </c>
      <c r="H27" s="30">
        <f>H80</f>
        <v>0</v>
      </c>
      <c r="I27" s="30">
        <f t="shared" ref="I27:M27" si="14">I80</f>
        <v>0</v>
      </c>
      <c r="J27" s="30">
        <f t="shared" si="14"/>
        <v>0</v>
      </c>
      <c r="K27" s="30">
        <f t="shared" si="14"/>
        <v>0</v>
      </c>
      <c r="L27" s="30">
        <f t="shared" si="14"/>
        <v>0</v>
      </c>
      <c r="M27" s="30">
        <f t="shared" si="14"/>
        <v>0</v>
      </c>
    </row>
    <row r="28" spans="1:13" ht="78.75" x14ac:dyDescent="0.2">
      <c r="A28" s="72">
        <v>10</v>
      </c>
      <c r="B28" s="74" t="s">
        <v>76</v>
      </c>
      <c r="C28" s="73" t="s">
        <v>62</v>
      </c>
      <c r="D28" s="73" t="s">
        <v>41</v>
      </c>
      <c r="E28" s="71">
        <v>741</v>
      </c>
      <c r="F28" s="54" t="s">
        <v>17</v>
      </c>
      <c r="G28" s="30">
        <f t="shared" si="1"/>
        <v>5814740</v>
      </c>
      <c r="H28" s="30">
        <f>H87</f>
        <v>1765980</v>
      </c>
      <c r="I28" s="30">
        <f t="shared" ref="I28:M28" si="15">I87</f>
        <v>1934430</v>
      </c>
      <c r="J28" s="30">
        <f t="shared" si="15"/>
        <v>2114330</v>
      </c>
      <c r="K28" s="30">
        <f t="shared" si="15"/>
        <v>0</v>
      </c>
      <c r="L28" s="30">
        <f t="shared" si="15"/>
        <v>0</v>
      </c>
      <c r="M28" s="30">
        <f t="shared" si="15"/>
        <v>0</v>
      </c>
    </row>
    <row r="29" spans="1:13" ht="78.75" x14ac:dyDescent="0.2">
      <c r="A29" s="72">
        <v>11</v>
      </c>
      <c r="B29" s="74" t="s">
        <v>77</v>
      </c>
      <c r="C29" s="73" t="s">
        <v>62</v>
      </c>
      <c r="D29" s="73" t="s">
        <v>41</v>
      </c>
      <c r="E29" s="71">
        <v>741</v>
      </c>
      <c r="F29" s="54" t="s">
        <v>17</v>
      </c>
      <c r="G29" s="30">
        <f t="shared" si="1"/>
        <v>75639412.799999997</v>
      </c>
      <c r="H29" s="30">
        <f>H90</f>
        <v>11313500</v>
      </c>
      <c r="I29" s="30">
        <f>I90+I106</f>
        <v>12225545</v>
      </c>
      <c r="J29" s="30">
        <f t="shared" ref="J29:M29" si="16">J90+J106</f>
        <v>12587967.800000001</v>
      </c>
      <c r="K29" s="30">
        <f t="shared" si="16"/>
        <v>13170800</v>
      </c>
      <c r="L29" s="30">
        <f t="shared" si="16"/>
        <v>13170800</v>
      </c>
      <c r="M29" s="30">
        <f t="shared" si="16"/>
        <v>13170800</v>
      </c>
    </row>
    <row r="30" spans="1:13" ht="15.75" customHeight="1" x14ac:dyDescent="0.2">
      <c r="A30" s="131">
        <v>12</v>
      </c>
      <c r="B30" s="115" t="s">
        <v>120</v>
      </c>
      <c r="C30" s="111" t="s">
        <v>118</v>
      </c>
      <c r="D30" s="72" t="s">
        <v>1</v>
      </c>
      <c r="E30" s="71">
        <v>706</v>
      </c>
      <c r="F30" s="54" t="s">
        <v>17</v>
      </c>
      <c r="G30" s="30">
        <f t="shared" si="1"/>
        <v>132980108.03999999</v>
      </c>
      <c r="H30" s="30">
        <f>H31+H32+H33</f>
        <v>0</v>
      </c>
      <c r="I30" s="30">
        <f t="shared" ref="I30:M30" si="17">I31+I32+I33</f>
        <v>0</v>
      </c>
      <c r="J30" s="30">
        <f t="shared" si="17"/>
        <v>0</v>
      </c>
      <c r="K30" s="30">
        <f t="shared" si="17"/>
        <v>132980108.03999999</v>
      </c>
      <c r="L30" s="30">
        <f t="shared" si="17"/>
        <v>0</v>
      </c>
      <c r="M30" s="30">
        <f t="shared" si="17"/>
        <v>0</v>
      </c>
    </row>
    <row r="31" spans="1:13" ht="22.5" customHeight="1" x14ac:dyDescent="0.2">
      <c r="A31" s="132"/>
      <c r="B31" s="116"/>
      <c r="C31" s="118"/>
      <c r="D31" s="72" t="s">
        <v>119</v>
      </c>
      <c r="E31" s="71">
        <v>706</v>
      </c>
      <c r="F31" s="54" t="s">
        <v>17</v>
      </c>
      <c r="G31" s="30">
        <f t="shared" si="1"/>
        <v>109043688.59999999</v>
      </c>
      <c r="H31" s="30">
        <f>H123</f>
        <v>0</v>
      </c>
      <c r="I31" s="30">
        <f t="shared" ref="I31:M33" si="18">I123</f>
        <v>0</v>
      </c>
      <c r="J31" s="30">
        <f t="shared" si="18"/>
        <v>0</v>
      </c>
      <c r="K31" s="30">
        <f t="shared" si="18"/>
        <v>109043688.59999999</v>
      </c>
      <c r="L31" s="30">
        <f t="shared" si="18"/>
        <v>0</v>
      </c>
      <c r="M31" s="30">
        <f t="shared" si="18"/>
        <v>0</v>
      </c>
    </row>
    <row r="32" spans="1:13" ht="15.75" customHeight="1" x14ac:dyDescent="0.2">
      <c r="A32" s="132"/>
      <c r="B32" s="116"/>
      <c r="C32" s="118"/>
      <c r="D32" s="72" t="s">
        <v>13</v>
      </c>
      <c r="E32" s="71">
        <v>706</v>
      </c>
      <c r="F32" s="54" t="s">
        <v>17</v>
      </c>
      <c r="G32" s="30">
        <f t="shared" si="1"/>
        <v>23936419.440000001</v>
      </c>
      <c r="H32" s="30">
        <f>H124</f>
        <v>0</v>
      </c>
      <c r="I32" s="30">
        <f t="shared" si="18"/>
        <v>0</v>
      </c>
      <c r="J32" s="30">
        <f t="shared" si="18"/>
        <v>0</v>
      </c>
      <c r="K32" s="30">
        <f t="shared" si="18"/>
        <v>23936419.440000001</v>
      </c>
      <c r="L32" s="30">
        <f t="shared" si="18"/>
        <v>0</v>
      </c>
      <c r="M32" s="30">
        <f t="shared" si="18"/>
        <v>0</v>
      </c>
    </row>
    <row r="33" spans="1:13" ht="35.25" hidden="1" customHeight="1" x14ac:dyDescent="0.2">
      <c r="A33" s="133"/>
      <c r="B33" s="117"/>
      <c r="C33" s="112"/>
      <c r="D33" s="72" t="s">
        <v>41</v>
      </c>
      <c r="E33" s="71"/>
      <c r="F33" s="54"/>
      <c r="G33" s="30">
        <f t="shared" si="1"/>
        <v>0</v>
      </c>
      <c r="H33" s="30">
        <f>H125</f>
        <v>0</v>
      </c>
      <c r="I33" s="30">
        <f t="shared" si="18"/>
        <v>0</v>
      </c>
      <c r="J33" s="30">
        <f t="shared" si="18"/>
        <v>0</v>
      </c>
      <c r="K33" s="30">
        <f t="shared" si="18"/>
        <v>0</v>
      </c>
      <c r="L33" s="30">
        <f t="shared" si="18"/>
        <v>0</v>
      </c>
      <c r="M33" s="30">
        <f t="shared" si="18"/>
        <v>0</v>
      </c>
    </row>
    <row r="34" spans="1:13" ht="12.75" customHeight="1" x14ac:dyDescent="0.2">
      <c r="A34" s="137">
        <v>13</v>
      </c>
      <c r="B34" s="127" t="s">
        <v>14</v>
      </c>
      <c r="C34" s="138" t="s">
        <v>62</v>
      </c>
      <c r="D34" s="73" t="s">
        <v>1</v>
      </c>
      <c r="E34" s="71">
        <v>741</v>
      </c>
      <c r="F34" s="54" t="s">
        <v>101</v>
      </c>
      <c r="G34" s="30">
        <f t="shared" si="1"/>
        <v>26127981515.720001</v>
      </c>
      <c r="H34" s="30">
        <f t="shared" ref="H34:M34" si="19">H35+H36</f>
        <v>3594784509.6199999</v>
      </c>
      <c r="I34" s="30">
        <f t="shared" si="19"/>
        <v>3777859702.8999996</v>
      </c>
      <c r="J34" s="30">
        <f t="shared" si="19"/>
        <v>4112244907.1999998</v>
      </c>
      <c r="K34" s="30">
        <f t="shared" si="19"/>
        <v>4868926567</v>
      </c>
      <c r="L34" s="30">
        <f t="shared" si="19"/>
        <v>4859928070</v>
      </c>
      <c r="M34" s="30">
        <f t="shared" si="19"/>
        <v>4914237759</v>
      </c>
    </row>
    <row r="35" spans="1:13" x14ac:dyDescent="0.2">
      <c r="A35" s="137"/>
      <c r="B35" s="127"/>
      <c r="C35" s="138"/>
      <c r="D35" s="73" t="s">
        <v>13</v>
      </c>
      <c r="E35" s="71">
        <v>741</v>
      </c>
      <c r="F35" s="54" t="s">
        <v>101</v>
      </c>
      <c r="G35" s="30">
        <f t="shared" si="1"/>
        <v>19365935893</v>
      </c>
      <c r="H35" s="30">
        <f t="shared" ref="H35:M36" si="20">H38</f>
        <v>2585595100</v>
      </c>
      <c r="I35" s="30">
        <f t="shared" si="20"/>
        <v>2699752800</v>
      </c>
      <c r="J35" s="30">
        <f t="shared" si="20"/>
        <v>2921008590</v>
      </c>
      <c r="K35" s="30">
        <f t="shared" si="20"/>
        <v>3684422236</v>
      </c>
      <c r="L35" s="30">
        <f t="shared" si="20"/>
        <v>3710423739</v>
      </c>
      <c r="M35" s="30">
        <f t="shared" si="20"/>
        <v>3764733428</v>
      </c>
    </row>
    <row r="36" spans="1:13" ht="33.75" x14ac:dyDescent="0.2">
      <c r="A36" s="137"/>
      <c r="B36" s="127"/>
      <c r="C36" s="138"/>
      <c r="D36" s="73" t="s">
        <v>41</v>
      </c>
      <c r="E36" s="71">
        <v>741</v>
      </c>
      <c r="F36" s="54" t="s">
        <v>101</v>
      </c>
      <c r="G36" s="30">
        <f t="shared" si="1"/>
        <v>6762045622.7200003</v>
      </c>
      <c r="H36" s="30">
        <f t="shared" si="20"/>
        <v>1009189409.62</v>
      </c>
      <c r="I36" s="30">
        <f t="shared" si="20"/>
        <v>1078106902.8999999</v>
      </c>
      <c r="J36" s="30">
        <f t="shared" si="20"/>
        <v>1191236317.2</v>
      </c>
      <c r="K36" s="66">
        <f t="shared" si="20"/>
        <v>1184504331</v>
      </c>
      <c r="L36" s="66">
        <f t="shared" si="20"/>
        <v>1149504331</v>
      </c>
      <c r="M36" s="66">
        <f t="shared" si="20"/>
        <v>1149504331</v>
      </c>
    </row>
    <row r="37" spans="1:13" ht="12.75" customHeight="1" x14ac:dyDescent="0.2">
      <c r="A37" s="137">
        <v>14</v>
      </c>
      <c r="B37" s="128" t="s">
        <v>79</v>
      </c>
      <c r="C37" s="138" t="s">
        <v>61</v>
      </c>
      <c r="D37" s="73" t="s">
        <v>1</v>
      </c>
      <c r="E37" s="71">
        <v>741</v>
      </c>
      <c r="F37" s="54" t="s">
        <v>17</v>
      </c>
      <c r="G37" s="30">
        <f t="shared" si="1"/>
        <v>26127981515.720001</v>
      </c>
      <c r="H37" s="30">
        <f t="shared" ref="H37:M37" si="21">H38+H39</f>
        <v>3594784509.6199999</v>
      </c>
      <c r="I37" s="30">
        <f t="shared" si="21"/>
        <v>3777859702.8999996</v>
      </c>
      <c r="J37" s="30">
        <f t="shared" si="21"/>
        <v>4112244907.1999998</v>
      </c>
      <c r="K37" s="30">
        <f t="shared" si="21"/>
        <v>4868926567</v>
      </c>
      <c r="L37" s="30">
        <f t="shared" si="21"/>
        <v>4859928070</v>
      </c>
      <c r="M37" s="30">
        <f t="shared" si="21"/>
        <v>4914237759</v>
      </c>
    </row>
    <row r="38" spans="1:13" x14ac:dyDescent="0.2">
      <c r="A38" s="137"/>
      <c r="B38" s="128"/>
      <c r="C38" s="138"/>
      <c r="D38" s="73" t="s">
        <v>13</v>
      </c>
      <c r="E38" s="71">
        <v>741</v>
      </c>
      <c r="F38" s="54" t="s">
        <v>17</v>
      </c>
      <c r="G38" s="30">
        <f t="shared" si="1"/>
        <v>19365935893</v>
      </c>
      <c r="H38" s="30">
        <f t="shared" ref="H38:M39" si="22">H41</f>
        <v>2585595100</v>
      </c>
      <c r="I38" s="30">
        <f t="shared" si="22"/>
        <v>2699752800</v>
      </c>
      <c r="J38" s="30">
        <f t="shared" si="22"/>
        <v>2921008590</v>
      </c>
      <c r="K38" s="30">
        <f t="shared" si="22"/>
        <v>3684422236</v>
      </c>
      <c r="L38" s="30">
        <f t="shared" si="22"/>
        <v>3710423739</v>
      </c>
      <c r="M38" s="30">
        <f t="shared" si="22"/>
        <v>3764733428</v>
      </c>
    </row>
    <row r="39" spans="1:13" ht="33.75" x14ac:dyDescent="0.2">
      <c r="A39" s="137"/>
      <c r="B39" s="128"/>
      <c r="C39" s="138"/>
      <c r="D39" s="73" t="s">
        <v>41</v>
      </c>
      <c r="E39" s="71">
        <v>741</v>
      </c>
      <c r="F39" s="54" t="s">
        <v>17</v>
      </c>
      <c r="G39" s="30">
        <f t="shared" si="1"/>
        <v>6762045622.7200003</v>
      </c>
      <c r="H39" s="30">
        <f t="shared" si="22"/>
        <v>1009189409.62</v>
      </c>
      <c r="I39" s="30">
        <f t="shared" si="22"/>
        <v>1078106902.8999999</v>
      </c>
      <c r="J39" s="30">
        <f t="shared" si="22"/>
        <v>1191236317.2</v>
      </c>
      <c r="K39" s="30">
        <f t="shared" si="22"/>
        <v>1184504331</v>
      </c>
      <c r="L39" s="30">
        <f t="shared" si="22"/>
        <v>1149504331</v>
      </c>
      <c r="M39" s="30">
        <f t="shared" si="22"/>
        <v>1149504331</v>
      </c>
    </row>
    <row r="40" spans="1:13" ht="12.75" customHeight="1" x14ac:dyDescent="0.2">
      <c r="A40" s="137">
        <v>15</v>
      </c>
      <c r="B40" s="128" t="s">
        <v>80</v>
      </c>
      <c r="C40" s="138" t="s">
        <v>62</v>
      </c>
      <c r="D40" s="73" t="s">
        <v>1</v>
      </c>
      <c r="E40" s="71">
        <v>741</v>
      </c>
      <c r="F40" s="54" t="s">
        <v>17</v>
      </c>
      <c r="G40" s="30">
        <f t="shared" si="1"/>
        <v>26127981515.720001</v>
      </c>
      <c r="H40" s="30">
        <f t="shared" ref="H40:M40" si="23">H41+H42</f>
        <v>3594784509.6199999</v>
      </c>
      <c r="I40" s="30">
        <f t="shared" si="23"/>
        <v>3777859702.8999996</v>
      </c>
      <c r="J40" s="30">
        <f t="shared" si="23"/>
        <v>4112244907.1999998</v>
      </c>
      <c r="K40" s="30">
        <f t="shared" si="23"/>
        <v>4868926567</v>
      </c>
      <c r="L40" s="30">
        <f t="shared" si="23"/>
        <v>4859928070</v>
      </c>
      <c r="M40" s="30">
        <f t="shared" si="23"/>
        <v>4914237759</v>
      </c>
    </row>
    <row r="41" spans="1:13" x14ac:dyDescent="0.2">
      <c r="A41" s="137"/>
      <c r="B41" s="128"/>
      <c r="C41" s="138"/>
      <c r="D41" s="73" t="s">
        <v>13</v>
      </c>
      <c r="E41" s="71">
        <v>741</v>
      </c>
      <c r="F41" s="54" t="s">
        <v>17</v>
      </c>
      <c r="G41" s="30">
        <f t="shared" si="1"/>
        <v>19365935893</v>
      </c>
      <c r="H41" s="30">
        <f>H44+H51</f>
        <v>2585595100</v>
      </c>
      <c r="I41" s="30">
        <f>I44+I49+I51</f>
        <v>2699752800</v>
      </c>
      <c r="J41" s="30">
        <f t="shared" ref="J41:M41" si="24">J44+J49+J51</f>
        <v>2921008590</v>
      </c>
      <c r="K41" s="30">
        <f t="shared" si="24"/>
        <v>3684422236</v>
      </c>
      <c r="L41" s="30">
        <f t="shared" si="24"/>
        <v>3710423739</v>
      </c>
      <c r="M41" s="30">
        <f t="shared" si="24"/>
        <v>3764733428</v>
      </c>
    </row>
    <row r="42" spans="1:13" ht="54.75" customHeight="1" x14ac:dyDescent="0.2">
      <c r="A42" s="137"/>
      <c r="B42" s="128"/>
      <c r="C42" s="138"/>
      <c r="D42" s="73" t="s">
        <v>41</v>
      </c>
      <c r="E42" s="71">
        <v>741</v>
      </c>
      <c r="F42" s="54" t="s">
        <v>17</v>
      </c>
      <c r="G42" s="30">
        <f t="shared" si="1"/>
        <v>6762045622.7200003</v>
      </c>
      <c r="H42" s="30">
        <f>H45+H46+H47+H48+H49+H50</f>
        <v>1009189409.62</v>
      </c>
      <c r="I42" s="30">
        <f>I45+I46+I47+I48+I50</f>
        <v>1078106902.8999999</v>
      </c>
      <c r="J42" s="30">
        <f t="shared" ref="J42:M42" si="25">J45+J46+J47+J48+J50</f>
        <v>1191236317.2</v>
      </c>
      <c r="K42" s="30">
        <f t="shared" si="25"/>
        <v>1184504331</v>
      </c>
      <c r="L42" s="30">
        <f t="shared" si="25"/>
        <v>1149504331</v>
      </c>
      <c r="M42" s="30">
        <f t="shared" si="25"/>
        <v>1149504331</v>
      </c>
    </row>
    <row r="43" spans="1:13" s="65" customFormat="1" ht="12.75" customHeight="1" x14ac:dyDescent="0.2">
      <c r="A43" s="137">
        <v>16</v>
      </c>
      <c r="B43" s="128" t="s">
        <v>55</v>
      </c>
      <c r="C43" s="138" t="s">
        <v>62</v>
      </c>
      <c r="D43" s="61" t="s">
        <v>1</v>
      </c>
      <c r="E43" s="62">
        <v>741</v>
      </c>
      <c r="F43" s="63" t="s">
        <v>17</v>
      </c>
      <c r="G43" s="64">
        <f t="shared" si="1"/>
        <v>25934799752.119999</v>
      </c>
      <c r="H43" s="64">
        <f t="shared" ref="H43:M43" si="26">H44+H45</f>
        <v>3543863168.8199997</v>
      </c>
      <c r="I43" s="64">
        <f t="shared" si="26"/>
        <v>3738279131.3000002</v>
      </c>
      <c r="J43" s="64">
        <f t="shared" si="26"/>
        <v>4060918963</v>
      </c>
      <c r="K43" s="64">
        <f t="shared" si="26"/>
        <v>4851808598</v>
      </c>
      <c r="L43" s="64">
        <f t="shared" si="26"/>
        <v>4842810101</v>
      </c>
      <c r="M43" s="64">
        <f t="shared" si="26"/>
        <v>4897119790</v>
      </c>
    </row>
    <row r="44" spans="1:13" s="65" customFormat="1" x14ac:dyDescent="0.2">
      <c r="A44" s="137"/>
      <c r="B44" s="128"/>
      <c r="C44" s="138"/>
      <c r="D44" s="61" t="s">
        <v>13</v>
      </c>
      <c r="E44" s="62">
        <v>741</v>
      </c>
      <c r="F44" s="63" t="s">
        <v>102</v>
      </c>
      <c r="G44" s="64">
        <f t="shared" si="1"/>
        <v>19352362693</v>
      </c>
      <c r="H44" s="64">
        <f>2532124600+24888100+28582400</f>
        <v>2585595100</v>
      </c>
      <c r="I44" s="64">
        <f>409386300+1088436400+1093393500+31067100-3065300+8955100+33279500+9201900+2592400+1799600+16880400</f>
        <v>2691926900</v>
      </c>
      <c r="J44" s="64">
        <f>2714606200+55222300+16544100+15287300+44398600+69202790</f>
        <v>2915261290</v>
      </c>
      <c r="K44" s="64">
        <v>3684422236</v>
      </c>
      <c r="L44" s="64">
        <v>3710423739</v>
      </c>
      <c r="M44" s="64">
        <v>3764733428</v>
      </c>
    </row>
    <row r="45" spans="1:13" s="65" customFormat="1" ht="33.75" x14ac:dyDescent="0.2">
      <c r="A45" s="137"/>
      <c r="B45" s="128"/>
      <c r="C45" s="138"/>
      <c r="D45" s="61" t="s">
        <v>41</v>
      </c>
      <c r="E45" s="62">
        <v>741</v>
      </c>
      <c r="F45" s="63" t="s">
        <v>103</v>
      </c>
      <c r="G45" s="64">
        <f t="shared" si="1"/>
        <v>6582437059.1199999</v>
      </c>
      <c r="H45" s="64">
        <f>1100851820-43422600-2132000-25542830-71486321.18</f>
        <v>958268068.81999993</v>
      </c>
      <c r="I45" s="64">
        <f>1069929338-18577106.7-17000000+12000000</f>
        <v>1046352231.3</v>
      </c>
      <c r="J45" s="64">
        <f>1278823157.02-58603394.34-112979206.68+15890306+17004300+16587100-11716267+651678</f>
        <v>1145657673</v>
      </c>
      <c r="K45" s="69">
        <f>685742282.22+18612851.15+127756123.96+428594445+14617438.32+21530862+7618766+10279555+175949416-358315377.65+35000000</f>
        <v>1167386362</v>
      </c>
      <c r="L45" s="69">
        <f>1493591850.04-361205488.04</f>
        <v>1132386362</v>
      </c>
      <c r="M45" s="69">
        <f>1497652980.04-365266618.04</f>
        <v>1132386362</v>
      </c>
    </row>
    <row r="46" spans="1:13" ht="67.5" x14ac:dyDescent="0.2">
      <c r="A46" s="72">
        <v>17</v>
      </c>
      <c r="B46" s="21" t="s">
        <v>87</v>
      </c>
      <c r="C46" s="73" t="s">
        <v>62</v>
      </c>
      <c r="D46" s="73" t="s">
        <v>41</v>
      </c>
      <c r="E46" s="71">
        <v>741</v>
      </c>
      <c r="F46" s="54" t="s">
        <v>104</v>
      </c>
      <c r="G46" s="30">
        <f t="shared" si="1"/>
        <v>173569160.13999999</v>
      </c>
      <c r="H46" s="30">
        <f>43422600+3090000-3500000+8050000-2622575.66</f>
        <v>48440024.340000004</v>
      </c>
      <c r="I46" s="30">
        <f>14942760+6811911.6+10000000</f>
        <v>31754671.600000001</v>
      </c>
      <c r="J46" s="66">
        <f>28180610-14363000+6966267+582832.2+3000000+19411935+300000+1500000</f>
        <v>45578644.200000003</v>
      </c>
      <c r="K46" s="66">
        <f>111183890-95251950</f>
        <v>15931940</v>
      </c>
      <c r="L46" s="66">
        <f>111183890-95251950</f>
        <v>15931940</v>
      </c>
      <c r="M46" s="66">
        <f>111183890-95251950</f>
        <v>15931940</v>
      </c>
    </row>
    <row r="47" spans="1:13" ht="56.25" x14ac:dyDescent="0.2">
      <c r="A47" s="72">
        <v>18</v>
      </c>
      <c r="B47" s="21" t="s">
        <v>59</v>
      </c>
      <c r="C47" s="73" t="s">
        <v>61</v>
      </c>
      <c r="D47" s="73" t="s">
        <v>41</v>
      </c>
      <c r="E47" s="71">
        <v>741</v>
      </c>
      <c r="F47" s="54" t="s">
        <v>17</v>
      </c>
      <c r="G47" s="30">
        <f t="shared" si="1"/>
        <v>2399332.46</v>
      </c>
      <c r="H47" s="30">
        <f>2132000+60000+220000-12667.54</f>
        <v>2399332.46</v>
      </c>
      <c r="I47" s="30">
        <v>0</v>
      </c>
      <c r="J47" s="30">
        <v>0</v>
      </c>
      <c r="K47" s="31">
        <v>0</v>
      </c>
      <c r="L47" s="31">
        <v>0</v>
      </c>
      <c r="M47" s="31">
        <v>0</v>
      </c>
    </row>
    <row r="48" spans="1:13" ht="56.25" x14ac:dyDescent="0.2">
      <c r="A48" s="72">
        <v>19</v>
      </c>
      <c r="B48" s="22" t="s">
        <v>50</v>
      </c>
      <c r="C48" s="73" t="s">
        <v>62</v>
      </c>
      <c r="D48" s="73" t="s">
        <v>41</v>
      </c>
      <c r="E48" s="71">
        <v>741</v>
      </c>
      <c r="F48" s="54" t="s">
        <v>17</v>
      </c>
      <c r="G48" s="30">
        <f t="shared" si="1"/>
        <v>81984</v>
      </c>
      <c r="H48" s="30">
        <f>82520-536</f>
        <v>81984</v>
      </c>
      <c r="I48" s="30">
        <v>0</v>
      </c>
      <c r="J48" s="30">
        <v>0</v>
      </c>
      <c r="K48" s="31">
        <v>0</v>
      </c>
      <c r="L48" s="31">
        <v>0</v>
      </c>
      <c r="M48" s="31">
        <v>0</v>
      </c>
    </row>
    <row r="49" spans="1:13" ht="78.75" hidden="1" x14ac:dyDescent="0.2">
      <c r="A49" s="72">
        <v>19</v>
      </c>
      <c r="B49" s="22" t="s">
        <v>91</v>
      </c>
      <c r="C49" s="73" t="s">
        <v>61</v>
      </c>
      <c r="D49" s="73" t="s">
        <v>92</v>
      </c>
      <c r="E49" s="71">
        <v>741</v>
      </c>
      <c r="F49" s="54" t="s">
        <v>17</v>
      </c>
      <c r="G49" s="30">
        <f t="shared" si="1"/>
        <v>0</v>
      </c>
      <c r="H49" s="30">
        <v>0</v>
      </c>
      <c r="I49" s="30">
        <f>6550000-6550000</f>
        <v>0</v>
      </c>
      <c r="J49" s="30">
        <f>6550000-6550000</f>
        <v>0</v>
      </c>
      <c r="K49" s="30">
        <f>132980108.04-132980108.04</f>
        <v>0</v>
      </c>
      <c r="L49" s="30">
        <f t="shared" ref="L49:M49" si="27">6550000-6550000</f>
        <v>0</v>
      </c>
      <c r="M49" s="30">
        <f t="shared" si="27"/>
        <v>0</v>
      </c>
    </row>
    <row r="50" spans="1:13" ht="56.25" x14ac:dyDescent="0.2">
      <c r="A50" s="72">
        <v>20</v>
      </c>
      <c r="B50" s="22" t="s">
        <v>67</v>
      </c>
      <c r="C50" s="73" t="s">
        <v>61</v>
      </c>
      <c r="D50" s="73" t="s">
        <v>41</v>
      </c>
      <c r="E50" s="71">
        <v>741</v>
      </c>
      <c r="F50" s="54" t="s">
        <v>105</v>
      </c>
      <c r="G50" s="30">
        <f t="shared" si="1"/>
        <v>3558087</v>
      </c>
      <c r="H50" s="30">
        <v>0</v>
      </c>
      <c r="I50" s="30">
        <f>1186029-1186029</f>
        <v>0</v>
      </c>
      <c r="J50" s="66">
        <f>1970670-784641-1186029</f>
        <v>0</v>
      </c>
      <c r="K50" s="66">
        <f>1762877-576848</f>
        <v>1186029</v>
      </c>
      <c r="L50" s="66">
        <f>1762877-576848</f>
        <v>1186029</v>
      </c>
      <c r="M50" s="66">
        <f>1762877-576848</f>
        <v>1186029</v>
      </c>
    </row>
    <row r="51" spans="1:13" ht="101.25" x14ac:dyDescent="0.2">
      <c r="A51" s="75">
        <v>21</v>
      </c>
      <c r="B51" s="48" t="s">
        <v>89</v>
      </c>
      <c r="C51" s="73" t="s">
        <v>61</v>
      </c>
      <c r="D51" s="73" t="s">
        <v>13</v>
      </c>
      <c r="E51" s="71">
        <v>741</v>
      </c>
      <c r="F51" s="54" t="s">
        <v>106</v>
      </c>
      <c r="G51" s="30">
        <f t="shared" si="1"/>
        <v>13573200</v>
      </c>
      <c r="H51" s="30">
        <v>0</v>
      </c>
      <c r="I51" s="30">
        <v>7825900</v>
      </c>
      <c r="J51" s="66">
        <f>4455300+1292000</f>
        <v>5747300</v>
      </c>
      <c r="K51" s="30">
        <v>0</v>
      </c>
      <c r="L51" s="30">
        <v>0</v>
      </c>
      <c r="M51" s="30">
        <v>0</v>
      </c>
    </row>
    <row r="52" spans="1:13" ht="12.75" customHeight="1" x14ac:dyDescent="0.2">
      <c r="A52" s="131">
        <v>22</v>
      </c>
      <c r="B52" s="129" t="s">
        <v>15</v>
      </c>
      <c r="C52" s="111" t="s">
        <v>62</v>
      </c>
      <c r="D52" s="73" t="s">
        <v>1</v>
      </c>
      <c r="E52" s="71">
        <v>741</v>
      </c>
      <c r="F52" s="54" t="s">
        <v>107</v>
      </c>
      <c r="G52" s="30">
        <f t="shared" si="1"/>
        <v>331955694.53000003</v>
      </c>
      <c r="H52" s="30">
        <f>H53+H54</f>
        <v>42401900</v>
      </c>
      <c r="I52" s="30">
        <f>I53+I54</f>
        <v>62724066.529999994</v>
      </c>
      <c r="J52" s="30">
        <f t="shared" ref="J52:M52" si="28">J53+J54</f>
        <v>82619932</v>
      </c>
      <c r="K52" s="30">
        <f t="shared" si="28"/>
        <v>48069932</v>
      </c>
      <c r="L52" s="30">
        <f t="shared" si="28"/>
        <v>48069932.000000007</v>
      </c>
      <c r="M52" s="30">
        <f t="shared" si="28"/>
        <v>48069932</v>
      </c>
    </row>
    <row r="53" spans="1:13" ht="12.75" customHeight="1" x14ac:dyDescent="0.2">
      <c r="A53" s="132"/>
      <c r="B53" s="130"/>
      <c r="C53" s="118"/>
      <c r="D53" s="73" t="s">
        <v>13</v>
      </c>
      <c r="E53" s="71">
        <v>741</v>
      </c>
      <c r="F53" s="54" t="s">
        <v>107</v>
      </c>
      <c r="G53" s="30">
        <f t="shared" si="1"/>
        <v>9883617.4000000004</v>
      </c>
      <c r="H53" s="30">
        <f>H56</f>
        <v>0</v>
      </c>
      <c r="I53" s="30">
        <f t="shared" ref="I53:M54" si="29">I56</f>
        <v>9883617.4000000004</v>
      </c>
      <c r="J53" s="30">
        <f t="shared" si="29"/>
        <v>0</v>
      </c>
      <c r="K53" s="30">
        <f t="shared" si="29"/>
        <v>0</v>
      </c>
      <c r="L53" s="30">
        <f t="shared" si="29"/>
        <v>0</v>
      </c>
      <c r="M53" s="30">
        <f t="shared" si="29"/>
        <v>0</v>
      </c>
    </row>
    <row r="54" spans="1:13" ht="78.75" customHeight="1" x14ac:dyDescent="0.2">
      <c r="A54" s="132"/>
      <c r="B54" s="130"/>
      <c r="C54" s="112"/>
      <c r="D54" s="73" t="s">
        <v>41</v>
      </c>
      <c r="E54" s="71">
        <v>741</v>
      </c>
      <c r="F54" s="54" t="s">
        <v>107</v>
      </c>
      <c r="G54" s="30">
        <f t="shared" si="1"/>
        <v>322072077.13</v>
      </c>
      <c r="H54" s="30">
        <f>H57</f>
        <v>42401900</v>
      </c>
      <c r="I54" s="30">
        <f t="shared" si="29"/>
        <v>52840449.129999995</v>
      </c>
      <c r="J54" s="30">
        <f t="shared" si="29"/>
        <v>82619932</v>
      </c>
      <c r="K54" s="30">
        <f t="shared" si="29"/>
        <v>48069932</v>
      </c>
      <c r="L54" s="30">
        <f t="shared" si="29"/>
        <v>48069932.000000007</v>
      </c>
      <c r="M54" s="30">
        <f t="shared" si="29"/>
        <v>48069932</v>
      </c>
    </row>
    <row r="55" spans="1:13" ht="12.75" customHeight="1" x14ac:dyDescent="0.2">
      <c r="A55" s="131">
        <v>23</v>
      </c>
      <c r="B55" s="134" t="s">
        <v>49</v>
      </c>
      <c r="C55" s="111" t="s">
        <v>62</v>
      </c>
      <c r="D55" s="73" t="s">
        <v>1</v>
      </c>
      <c r="E55" s="71">
        <v>741</v>
      </c>
      <c r="F55" s="54" t="s">
        <v>17</v>
      </c>
      <c r="G55" s="30">
        <f t="shared" si="1"/>
        <v>331955694.53000003</v>
      </c>
      <c r="H55" s="30">
        <f>H56+H57</f>
        <v>42401900</v>
      </c>
      <c r="I55" s="30">
        <f t="shared" ref="I55:M55" si="30">I56+I57</f>
        <v>62724066.529999994</v>
      </c>
      <c r="J55" s="30">
        <f t="shared" si="30"/>
        <v>82619932</v>
      </c>
      <c r="K55" s="30">
        <f t="shared" si="30"/>
        <v>48069932</v>
      </c>
      <c r="L55" s="30">
        <f t="shared" si="30"/>
        <v>48069932.000000007</v>
      </c>
      <c r="M55" s="30">
        <f t="shared" si="30"/>
        <v>48069932</v>
      </c>
    </row>
    <row r="56" spans="1:13" x14ac:dyDescent="0.2">
      <c r="A56" s="132"/>
      <c r="B56" s="135"/>
      <c r="C56" s="118"/>
      <c r="D56" s="73" t="s">
        <v>13</v>
      </c>
      <c r="E56" s="71">
        <v>741</v>
      </c>
      <c r="F56" s="54" t="s">
        <v>17</v>
      </c>
      <c r="G56" s="30">
        <f t="shared" si="1"/>
        <v>9883617.4000000004</v>
      </c>
      <c r="H56" s="30">
        <f>H59</f>
        <v>0</v>
      </c>
      <c r="I56" s="30">
        <f t="shared" ref="I56:M57" si="31">I59</f>
        <v>9883617.4000000004</v>
      </c>
      <c r="J56" s="30">
        <f t="shared" si="31"/>
        <v>0</v>
      </c>
      <c r="K56" s="30">
        <f t="shared" si="31"/>
        <v>0</v>
      </c>
      <c r="L56" s="30">
        <f t="shared" si="31"/>
        <v>0</v>
      </c>
      <c r="M56" s="30">
        <f t="shared" si="31"/>
        <v>0</v>
      </c>
    </row>
    <row r="57" spans="1:13" ht="33.75" x14ac:dyDescent="0.2">
      <c r="A57" s="133"/>
      <c r="B57" s="136"/>
      <c r="C57" s="112"/>
      <c r="D57" s="73" t="s">
        <v>41</v>
      </c>
      <c r="E57" s="71">
        <v>741</v>
      </c>
      <c r="F57" s="54" t="s">
        <v>17</v>
      </c>
      <c r="G57" s="30">
        <f t="shared" si="1"/>
        <v>322072077.13</v>
      </c>
      <c r="H57" s="30">
        <f>H60</f>
        <v>42401900</v>
      </c>
      <c r="I57" s="30">
        <f t="shared" si="31"/>
        <v>52840449.129999995</v>
      </c>
      <c r="J57" s="30">
        <f t="shared" si="31"/>
        <v>82619932</v>
      </c>
      <c r="K57" s="30">
        <f t="shared" si="31"/>
        <v>48069932</v>
      </c>
      <c r="L57" s="30">
        <f t="shared" si="31"/>
        <v>48069932.000000007</v>
      </c>
      <c r="M57" s="30">
        <f t="shared" si="31"/>
        <v>48069932</v>
      </c>
    </row>
    <row r="58" spans="1:13" ht="12.75" customHeight="1" x14ac:dyDescent="0.2">
      <c r="A58" s="131">
        <v>24</v>
      </c>
      <c r="B58" s="134" t="s">
        <v>69</v>
      </c>
      <c r="C58" s="111" t="s">
        <v>62</v>
      </c>
      <c r="D58" s="73" t="s">
        <v>1</v>
      </c>
      <c r="E58" s="71">
        <v>741</v>
      </c>
      <c r="F58" s="54" t="s">
        <v>17</v>
      </c>
      <c r="G58" s="30">
        <f t="shared" si="1"/>
        <v>331955694.53000003</v>
      </c>
      <c r="H58" s="30">
        <f>H59+H60</f>
        <v>42401900</v>
      </c>
      <c r="I58" s="30">
        <f t="shared" ref="I58:M58" si="32">I59+I60</f>
        <v>62724066.529999994</v>
      </c>
      <c r="J58" s="30">
        <f t="shared" si="32"/>
        <v>82619932</v>
      </c>
      <c r="K58" s="30">
        <f t="shared" si="32"/>
        <v>48069932</v>
      </c>
      <c r="L58" s="30">
        <f t="shared" si="32"/>
        <v>48069932.000000007</v>
      </c>
      <c r="M58" s="30">
        <f t="shared" si="32"/>
        <v>48069932</v>
      </c>
    </row>
    <row r="59" spans="1:13" x14ac:dyDescent="0.2">
      <c r="A59" s="132"/>
      <c r="B59" s="135"/>
      <c r="C59" s="118"/>
      <c r="D59" s="73" t="s">
        <v>13</v>
      </c>
      <c r="E59" s="71">
        <v>741</v>
      </c>
      <c r="F59" s="54" t="s">
        <v>17</v>
      </c>
      <c r="G59" s="30">
        <f t="shared" si="1"/>
        <v>9883617.4000000004</v>
      </c>
      <c r="H59" s="30">
        <f>H65</f>
        <v>0</v>
      </c>
      <c r="I59" s="30">
        <f>I65+I68</f>
        <v>9883617.4000000004</v>
      </c>
      <c r="J59" s="30">
        <f t="shared" ref="J59:M59" si="33">J65+J68</f>
        <v>0</v>
      </c>
      <c r="K59" s="30">
        <f t="shared" si="33"/>
        <v>0</v>
      </c>
      <c r="L59" s="30">
        <f t="shared" si="33"/>
        <v>0</v>
      </c>
      <c r="M59" s="30">
        <f t="shared" si="33"/>
        <v>0</v>
      </c>
    </row>
    <row r="60" spans="1:13" ht="45.75" customHeight="1" x14ac:dyDescent="0.2">
      <c r="A60" s="133"/>
      <c r="B60" s="136"/>
      <c r="C60" s="112"/>
      <c r="D60" s="73" t="s">
        <v>41</v>
      </c>
      <c r="E60" s="71">
        <v>741</v>
      </c>
      <c r="F60" s="54" t="s">
        <v>17</v>
      </c>
      <c r="G60" s="30">
        <f t="shared" si="1"/>
        <v>322072077.13</v>
      </c>
      <c r="H60" s="30">
        <f>H61+H62+H63+H66+H70</f>
        <v>42401900</v>
      </c>
      <c r="I60" s="30">
        <f t="shared" ref="I60:M60" si="34">I61+I62+I63+I66+I70</f>
        <v>52840449.129999995</v>
      </c>
      <c r="J60" s="30">
        <f t="shared" si="34"/>
        <v>82619932</v>
      </c>
      <c r="K60" s="66">
        <f t="shared" si="34"/>
        <v>48069932</v>
      </c>
      <c r="L60" s="66">
        <f t="shared" si="34"/>
        <v>48069932.000000007</v>
      </c>
      <c r="M60" s="66">
        <f t="shared" si="34"/>
        <v>48069932</v>
      </c>
    </row>
    <row r="61" spans="1:13" s="65" customFormat="1" ht="56.25" x14ac:dyDescent="0.2">
      <c r="A61" s="67">
        <v>25</v>
      </c>
      <c r="B61" s="68" t="s">
        <v>18</v>
      </c>
      <c r="C61" s="61" t="s">
        <v>62</v>
      </c>
      <c r="D61" s="61" t="s">
        <v>41</v>
      </c>
      <c r="E61" s="62">
        <v>741</v>
      </c>
      <c r="F61" s="63" t="s">
        <v>108</v>
      </c>
      <c r="G61" s="64">
        <f t="shared" si="1"/>
        <v>155787000</v>
      </c>
      <c r="H61" s="64">
        <v>21839500</v>
      </c>
      <c r="I61" s="64">
        <f>16839500+13000000+7000000</f>
        <v>36839500</v>
      </c>
      <c r="J61" s="66">
        <f>16839500+20000000+3000000+4750000+2000000</f>
        <v>46589500</v>
      </c>
      <c r="K61" s="69">
        <f>61018951.86-44179451.86</f>
        <v>16839500</v>
      </c>
      <c r="L61" s="69">
        <f>73006625.43-56167125.43</f>
        <v>16839500.000000007</v>
      </c>
      <c r="M61" s="69">
        <f>96836596.9-79997096.9</f>
        <v>16839500</v>
      </c>
    </row>
    <row r="62" spans="1:13" ht="56.25" x14ac:dyDescent="0.2">
      <c r="A62" s="81">
        <v>26</v>
      </c>
      <c r="B62" s="74" t="s">
        <v>19</v>
      </c>
      <c r="C62" s="73" t="s">
        <v>62</v>
      </c>
      <c r="D62" s="73" t="s">
        <v>41</v>
      </c>
      <c r="E62" s="71">
        <v>741</v>
      </c>
      <c r="F62" s="54" t="s">
        <v>17</v>
      </c>
      <c r="G62" s="30">
        <f t="shared" si="1"/>
        <v>15200000</v>
      </c>
      <c r="H62" s="30">
        <v>15200000</v>
      </c>
      <c r="I62" s="30">
        <v>0</v>
      </c>
      <c r="J62" s="30">
        <v>0</v>
      </c>
      <c r="K62" s="31">
        <v>0</v>
      </c>
      <c r="L62" s="31">
        <v>0</v>
      </c>
      <c r="M62" s="31">
        <v>0</v>
      </c>
    </row>
    <row r="63" spans="1:13" ht="56.25" x14ac:dyDescent="0.2">
      <c r="A63" s="81">
        <v>27</v>
      </c>
      <c r="B63" s="74" t="s">
        <v>56</v>
      </c>
      <c r="C63" s="73" t="s">
        <v>62</v>
      </c>
      <c r="D63" s="73" t="s">
        <v>41</v>
      </c>
      <c r="E63" s="71">
        <v>741</v>
      </c>
      <c r="F63" s="54" t="s">
        <v>17</v>
      </c>
      <c r="G63" s="30">
        <f t="shared" si="1"/>
        <v>5362400</v>
      </c>
      <c r="H63" s="30">
        <v>5362400</v>
      </c>
      <c r="I63" s="30">
        <v>0</v>
      </c>
      <c r="J63" s="30">
        <v>0</v>
      </c>
      <c r="K63" s="31">
        <v>0</v>
      </c>
      <c r="L63" s="31">
        <v>0</v>
      </c>
      <c r="M63" s="31">
        <v>0</v>
      </c>
    </row>
    <row r="64" spans="1:13" ht="12.75" hidden="1" customHeight="1" x14ac:dyDescent="0.2">
      <c r="A64" s="120">
        <v>28</v>
      </c>
      <c r="B64" s="115" t="s">
        <v>68</v>
      </c>
      <c r="C64" s="111" t="s">
        <v>62</v>
      </c>
      <c r="D64" s="73" t="s">
        <v>1</v>
      </c>
      <c r="E64" s="71">
        <v>741</v>
      </c>
      <c r="F64" s="54" t="s">
        <v>17</v>
      </c>
      <c r="G64" s="30">
        <f t="shared" si="1"/>
        <v>83730677.129999995</v>
      </c>
      <c r="H64" s="30">
        <f>H65+H66</f>
        <v>0</v>
      </c>
      <c r="I64" s="30">
        <f t="shared" ref="I64:M64" si="35">I65+I66</f>
        <v>16000949.129999999</v>
      </c>
      <c r="J64" s="30">
        <f t="shared" si="35"/>
        <v>20682432</v>
      </c>
      <c r="K64" s="30">
        <f t="shared" si="35"/>
        <v>15682432</v>
      </c>
      <c r="L64" s="30">
        <f t="shared" si="35"/>
        <v>15682432</v>
      </c>
      <c r="M64" s="30">
        <f t="shared" si="35"/>
        <v>15682432</v>
      </c>
    </row>
    <row r="65" spans="1:13" hidden="1" x14ac:dyDescent="0.2">
      <c r="A65" s="121"/>
      <c r="B65" s="116"/>
      <c r="C65" s="118"/>
      <c r="D65" s="73" t="s">
        <v>13</v>
      </c>
      <c r="E65" s="71">
        <v>741</v>
      </c>
      <c r="F65" s="54" t="s">
        <v>17</v>
      </c>
      <c r="G65" s="30">
        <f t="shared" si="1"/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</row>
    <row r="66" spans="1:13" ht="54.75" customHeight="1" x14ac:dyDescent="0.2">
      <c r="A66" s="122"/>
      <c r="B66" s="117"/>
      <c r="C66" s="112"/>
      <c r="D66" s="73" t="s">
        <v>41</v>
      </c>
      <c r="E66" s="71">
        <v>741</v>
      </c>
      <c r="F66" s="54" t="s">
        <v>109</v>
      </c>
      <c r="G66" s="30">
        <f t="shared" si="1"/>
        <v>83730677.129999995</v>
      </c>
      <c r="H66" s="30">
        <v>0</v>
      </c>
      <c r="I66" s="30">
        <f>15682432+3085930-2767412.87</f>
        <v>16000949.129999999</v>
      </c>
      <c r="J66" s="66">
        <f>15682432+5000000</f>
        <v>20682432</v>
      </c>
      <c r="K66" s="66">
        <f>28385237.79-12702805.79</f>
        <v>15682432</v>
      </c>
      <c r="L66" s="66">
        <f>30009272.02-14326840.02</f>
        <v>15682432</v>
      </c>
      <c r="M66" s="66">
        <f>32600822.85-16918390.85</f>
        <v>15682432</v>
      </c>
    </row>
    <row r="67" spans="1:13" x14ac:dyDescent="0.2">
      <c r="A67" s="120">
        <v>29</v>
      </c>
      <c r="B67" s="115" t="s">
        <v>81</v>
      </c>
      <c r="C67" s="111" t="s">
        <v>62</v>
      </c>
      <c r="D67" s="73" t="s">
        <v>1</v>
      </c>
      <c r="E67" s="71">
        <v>741</v>
      </c>
      <c r="F67" s="54" t="s">
        <v>17</v>
      </c>
      <c r="G67" s="30">
        <f t="shared" si="1"/>
        <v>9883617.4000000004</v>
      </c>
      <c r="H67" s="30">
        <f>H68+H69</f>
        <v>0</v>
      </c>
      <c r="I67" s="30">
        <f t="shared" ref="I67:M67" si="36">I68+I69</f>
        <v>9883617.4000000004</v>
      </c>
      <c r="J67" s="30">
        <f t="shared" si="36"/>
        <v>0</v>
      </c>
      <c r="K67" s="30">
        <f t="shared" si="36"/>
        <v>0</v>
      </c>
      <c r="L67" s="30">
        <f t="shared" si="36"/>
        <v>0</v>
      </c>
      <c r="M67" s="30">
        <f t="shared" si="36"/>
        <v>0</v>
      </c>
    </row>
    <row r="68" spans="1:13" ht="96" customHeight="1" x14ac:dyDescent="0.2">
      <c r="A68" s="121"/>
      <c r="B68" s="116"/>
      <c r="C68" s="118"/>
      <c r="D68" s="73" t="s">
        <v>13</v>
      </c>
      <c r="E68" s="71">
        <v>741</v>
      </c>
      <c r="F68" s="54" t="s">
        <v>17</v>
      </c>
      <c r="G68" s="30">
        <f t="shared" si="1"/>
        <v>9883617.4000000004</v>
      </c>
      <c r="H68" s="30">
        <v>0</v>
      </c>
      <c r="I68" s="30">
        <f>2767412.2+7116205.2</f>
        <v>9883617.4000000004</v>
      </c>
      <c r="J68" s="30">
        <v>0</v>
      </c>
      <c r="K68" s="30">
        <v>0</v>
      </c>
      <c r="L68" s="30">
        <v>0</v>
      </c>
      <c r="M68" s="30">
        <v>0</v>
      </c>
    </row>
    <row r="69" spans="1:13" ht="33.75" hidden="1" x14ac:dyDescent="0.2">
      <c r="A69" s="122"/>
      <c r="B69" s="117"/>
      <c r="C69" s="112"/>
      <c r="D69" s="73" t="s">
        <v>41</v>
      </c>
      <c r="E69" s="71" t="s">
        <v>17</v>
      </c>
      <c r="F69" s="54" t="s">
        <v>17</v>
      </c>
      <c r="G69" s="30">
        <f t="shared" si="1"/>
        <v>0</v>
      </c>
      <c r="H69" s="30">
        <v>0</v>
      </c>
      <c r="I69" s="30"/>
      <c r="J69" s="30"/>
      <c r="K69" s="30"/>
      <c r="L69" s="30"/>
      <c r="M69" s="30"/>
    </row>
    <row r="70" spans="1:13" ht="56.25" x14ac:dyDescent="0.2">
      <c r="A70" s="81">
        <v>30</v>
      </c>
      <c r="B70" s="74" t="s">
        <v>93</v>
      </c>
      <c r="C70" s="73" t="s">
        <v>62</v>
      </c>
      <c r="D70" s="73" t="s">
        <v>41</v>
      </c>
      <c r="E70" s="71">
        <v>741</v>
      </c>
      <c r="F70" s="54" t="s">
        <v>110</v>
      </c>
      <c r="G70" s="30">
        <f t="shared" si="1"/>
        <v>61992000</v>
      </c>
      <c r="H70" s="30">
        <v>0</v>
      </c>
      <c r="I70" s="30">
        <v>0</v>
      </c>
      <c r="J70" s="66">
        <f>15548000-200000</f>
        <v>15348000</v>
      </c>
      <c r="K70" s="66">
        <f>15548000</f>
        <v>15548000</v>
      </c>
      <c r="L70" s="66">
        <f>15548000</f>
        <v>15548000</v>
      </c>
      <c r="M70" s="66">
        <f>15548000</f>
        <v>15548000</v>
      </c>
    </row>
    <row r="71" spans="1:13" s="34" customFormat="1" ht="67.5" x14ac:dyDescent="0.2">
      <c r="A71" s="81">
        <v>31</v>
      </c>
      <c r="B71" s="36" t="s">
        <v>16</v>
      </c>
      <c r="C71" s="37" t="s">
        <v>65</v>
      </c>
      <c r="D71" s="37" t="s">
        <v>41</v>
      </c>
      <c r="E71" s="71">
        <v>737</v>
      </c>
      <c r="F71" s="55" t="s">
        <v>17</v>
      </c>
      <c r="G71" s="30">
        <f t="shared" si="1"/>
        <v>180182951.73000002</v>
      </c>
      <c r="H71" s="39">
        <f>H72</f>
        <v>83250981</v>
      </c>
      <c r="I71" s="50">
        <f t="shared" ref="H71:M72" si="37">I72</f>
        <v>96931970.730000004</v>
      </c>
      <c r="J71" s="39">
        <f t="shared" si="37"/>
        <v>0</v>
      </c>
      <c r="K71" s="39">
        <f t="shared" si="37"/>
        <v>0</v>
      </c>
      <c r="L71" s="39">
        <f t="shared" si="37"/>
        <v>0</v>
      </c>
      <c r="M71" s="39">
        <f t="shared" si="37"/>
        <v>0</v>
      </c>
    </row>
    <row r="72" spans="1:13" s="35" customFormat="1" ht="67.5" x14ac:dyDescent="0.2">
      <c r="A72" s="81">
        <v>32</v>
      </c>
      <c r="B72" s="40" t="s">
        <v>82</v>
      </c>
      <c r="C72" s="37" t="s">
        <v>65</v>
      </c>
      <c r="D72" s="37" t="s">
        <v>41</v>
      </c>
      <c r="E72" s="38" t="s">
        <v>17</v>
      </c>
      <c r="F72" s="55" t="s">
        <v>17</v>
      </c>
      <c r="G72" s="30">
        <f t="shared" si="1"/>
        <v>180182951.73000002</v>
      </c>
      <c r="H72" s="41">
        <f t="shared" si="37"/>
        <v>83250981</v>
      </c>
      <c r="I72" s="41">
        <f t="shared" si="37"/>
        <v>96931970.730000004</v>
      </c>
      <c r="J72" s="41">
        <f t="shared" si="37"/>
        <v>0</v>
      </c>
      <c r="K72" s="41">
        <f t="shared" si="37"/>
        <v>0</v>
      </c>
      <c r="L72" s="41">
        <f t="shared" si="37"/>
        <v>0</v>
      </c>
      <c r="M72" s="41">
        <f t="shared" si="37"/>
        <v>0</v>
      </c>
    </row>
    <row r="73" spans="1:13" s="35" customFormat="1" ht="67.5" x14ac:dyDescent="0.2">
      <c r="A73" s="81">
        <v>33</v>
      </c>
      <c r="B73" s="40" t="s">
        <v>83</v>
      </c>
      <c r="C73" s="37" t="s">
        <v>65</v>
      </c>
      <c r="D73" s="37" t="s">
        <v>41</v>
      </c>
      <c r="E73" s="38">
        <v>737</v>
      </c>
      <c r="F73" s="55" t="s">
        <v>17</v>
      </c>
      <c r="G73" s="30">
        <f t="shared" ref="G73:G136" si="38">H73+I73+J73+K73+L73+M73</f>
        <v>180182951.73000002</v>
      </c>
      <c r="H73" s="41">
        <f t="shared" ref="H73:M73" si="39">SUM(H74:H78)</f>
        <v>83250981</v>
      </c>
      <c r="I73" s="41">
        <f t="shared" si="39"/>
        <v>96931970.730000004</v>
      </c>
      <c r="J73" s="41">
        <f t="shared" si="39"/>
        <v>0</v>
      </c>
      <c r="K73" s="41">
        <f t="shared" si="39"/>
        <v>0</v>
      </c>
      <c r="L73" s="41">
        <f t="shared" si="39"/>
        <v>0</v>
      </c>
      <c r="M73" s="41">
        <f t="shared" si="39"/>
        <v>0</v>
      </c>
    </row>
    <row r="74" spans="1:13" s="35" customFormat="1" ht="67.5" x14ac:dyDescent="0.2">
      <c r="A74" s="81">
        <v>34</v>
      </c>
      <c r="B74" s="40" t="s">
        <v>84</v>
      </c>
      <c r="C74" s="37" t="s">
        <v>65</v>
      </c>
      <c r="D74" s="37" t="s">
        <v>41</v>
      </c>
      <c r="E74" s="38">
        <v>737</v>
      </c>
      <c r="F74" s="55" t="s">
        <v>17</v>
      </c>
      <c r="G74" s="30">
        <f t="shared" si="38"/>
        <v>70404569.390000001</v>
      </c>
      <c r="H74" s="41">
        <v>5000000</v>
      </c>
      <c r="I74" s="41">
        <v>65404569.390000001</v>
      </c>
      <c r="J74" s="41">
        <v>0</v>
      </c>
      <c r="K74" s="41">
        <v>0</v>
      </c>
      <c r="L74" s="41">
        <v>0</v>
      </c>
      <c r="M74" s="41">
        <v>0</v>
      </c>
    </row>
    <row r="75" spans="1:13" ht="67.5" hidden="1" x14ac:dyDescent="0.2">
      <c r="A75" s="32"/>
      <c r="B75" s="40" t="s">
        <v>85</v>
      </c>
      <c r="C75" s="37" t="s">
        <v>65</v>
      </c>
      <c r="D75" s="37" t="s">
        <v>41</v>
      </c>
      <c r="E75" s="38" t="s">
        <v>17</v>
      </c>
      <c r="F75" s="55" t="s">
        <v>17</v>
      </c>
      <c r="G75" s="30">
        <f t="shared" si="38"/>
        <v>0</v>
      </c>
      <c r="H75" s="41">
        <v>0</v>
      </c>
      <c r="I75" s="41">
        <v>0</v>
      </c>
      <c r="J75" s="41">
        <v>0</v>
      </c>
      <c r="K75" s="41">
        <f>1000000-1000000</f>
        <v>0</v>
      </c>
      <c r="L75" s="41"/>
      <c r="M75" s="41"/>
    </row>
    <row r="76" spans="1:13" s="35" customFormat="1" ht="67.5" x14ac:dyDescent="0.2">
      <c r="A76" s="81">
        <v>35</v>
      </c>
      <c r="B76" s="40" t="s">
        <v>86</v>
      </c>
      <c r="C76" s="37" t="s">
        <v>65</v>
      </c>
      <c r="D76" s="37" t="s">
        <v>41</v>
      </c>
      <c r="E76" s="38">
        <v>737</v>
      </c>
      <c r="F76" s="55" t="s">
        <v>17</v>
      </c>
      <c r="G76" s="30">
        <f t="shared" si="38"/>
        <v>7769217.5</v>
      </c>
      <c r="H76" s="41">
        <v>5000000</v>
      </c>
      <c r="I76" s="41">
        <f>4000000-1230782.5</f>
        <v>2769217.5</v>
      </c>
      <c r="J76" s="41">
        <v>0</v>
      </c>
      <c r="K76" s="41">
        <v>0</v>
      </c>
      <c r="L76" s="41">
        <v>0</v>
      </c>
      <c r="M76" s="41">
        <v>0</v>
      </c>
    </row>
    <row r="77" spans="1:13" s="47" customFormat="1" ht="67.5" hidden="1" customHeight="1" x14ac:dyDescent="0.2">
      <c r="A77" s="42">
        <v>33</v>
      </c>
      <c r="B77" s="43" t="s">
        <v>88</v>
      </c>
      <c r="C77" s="44" t="s">
        <v>65</v>
      </c>
      <c r="D77" s="44" t="s">
        <v>41</v>
      </c>
      <c r="E77" s="45" t="s">
        <v>17</v>
      </c>
      <c r="F77" s="56" t="s">
        <v>17</v>
      </c>
      <c r="G77" s="30">
        <f t="shared" si="38"/>
        <v>0</v>
      </c>
      <c r="H77" s="46">
        <v>0</v>
      </c>
      <c r="I77" s="46">
        <f>10800000-4900000-5900000</f>
        <v>0</v>
      </c>
      <c r="J77" s="46"/>
      <c r="K77" s="46"/>
      <c r="L77" s="46"/>
      <c r="M77" s="46"/>
    </row>
    <row r="78" spans="1:13" s="35" customFormat="1" ht="138" customHeight="1" x14ac:dyDescent="0.2">
      <c r="A78" s="81">
        <v>36</v>
      </c>
      <c r="B78" s="49" t="s">
        <v>90</v>
      </c>
      <c r="C78" s="37" t="s">
        <v>65</v>
      </c>
      <c r="D78" s="37" t="s">
        <v>41</v>
      </c>
      <c r="E78" s="38">
        <v>737</v>
      </c>
      <c r="F78" s="55" t="s">
        <v>17</v>
      </c>
      <c r="G78" s="30">
        <f t="shared" si="38"/>
        <v>102009164.84</v>
      </c>
      <c r="H78" s="41">
        <v>73250981</v>
      </c>
      <c r="I78" s="41">
        <f>34250981+4900000+1230782.5-6130782.5-5492797.16</f>
        <v>28758183.84</v>
      </c>
      <c r="J78" s="41">
        <v>0</v>
      </c>
      <c r="K78" s="41">
        <v>0</v>
      </c>
      <c r="L78" s="41">
        <v>0</v>
      </c>
      <c r="M78" s="41">
        <v>0</v>
      </c>
    </row>
    <row r="79" spans="1:13" ht="56.25" x14ac:dyDescent="0.2">
      <c r="A79" s="72">
        <v>37</v>
      </c>
      <c r="B79" s="78" t="s">
        <v>8</v>
      </c>
      <c r="C79" s="73" t="s">
        <v>62</v>
      </c>
      <c r="D79" s="73" t="s">
        <v>41</v>
      </c>
      <c r="E79" s="71">
        <v>741</v>
      </c>
      <c r="F79" s="54" t="s">
        <v>17</v>
      </c>
      <c r="G79" s="30">
        <f t="shared" si="38"/>
        <v>5814740</v>
      </c>
      <c r="H79" s="30">
        <f t="shared" ref="H79:M79" si="40">H80+H87</f>
        <v>1765980</v>
      </c>
      <c r="I79" s="30">
        <f t="shared" si="40"/>
        <v>1934430</v>
      </c>
      <c r="J79" s="66">
        <f t="shared" si="40"/>
        <v>2114330</v>
      </c>
      <c r="K79" s="30">
        <f t="shared" si="40"/>
        <v>0</v>
      </c>
      <c r="L79" s="30">
        <f t="shared" si="40"/>
        <v>0</v>
      </c>
      <c r="M79" s="30">
        <f t="shared" si="40"/>
        <v>0</v>
      </c>
    </row>
    <row r="80" spans="1:13" ht="67.5" x14ac:dyDescent="0.2">
      <c r="A80" s="72">
        <v>38</v>
      </c>
      <c r="B80" s="74" t="s">
        <v>20</v>
      </c>
      <c r="C80" s="73" t="s">
        <v>7</v>
      </c>
      <c r="D80" s="73" t="s">
        <v>43</v>
      </c>
      <c r="E80" s="71">
        <v>741</v>
      </c>
      <c r="F80" s="54" t="s">
        <v>17</v>
      </c>
      <c r="G80" s="30">
        <f t="shared" si="38"/>
        <v>0</v>
      </c>
      <c r="H80" s="30">
        <f>H81+H83+H85</f>
        <v>0</v>
      </c>
      <c r="I80" s="30">
        <f t="shared" ref="I80:M80" si="41">I81+I83+I85</f>
        <v>0</v>
      </c>
      <c r="J80" s="30">
        <f t="shared" si="41"/>
        <v>0</v>
      </c>
      <c r="K80" s="30">
        <f t="shared" si="41"/>
        <v>0</v>
      </c>
      <c r="L80" s="30">
        <f t="shared" si="41"/>
        <v>0</v>
      </c>
      <c r="M80" s="30">
        <f t="shared" si="41"/>
        <v>0</v>
      </c>
    </row>
    <row r="81" spans="1:13" ht="67.5" x14ac:dyDescent="0.2">
      <c r="A81" s="81">
        <v>39</v>
      </c>
      <c r="B81" s="19" t="s">
        <v>21</v>
      </c>
      <c r="C81" s="73" t="s">
        <v>7</v>
      </c>
      <c r="D81" s="73" t="s">
        <v>43</v>
      </c>
      <c r="E81" s="71">
        <v>741</v>
      </c>
      <c r="F81" s="54" t="s">
        <v>17</v>
      </c>
      <c r="G81" s="30">
        <f t="shared" si="38"/>
        <v>0</v>
      </c>
      <c r="H81" s="30">
        <f>H82</f>
        <v>0</v>
      </c>
      <c r="I81" s="30">
        <f>I82</f>
        <v>0</v>
      </c>
      <c r="J81" s="30">
        <f>J82</f>
        <v>0</v>
      </c>
      <c r="K81" s="31">
        <v>0</v>
      </c>
      <c r="L81" s="31">
        <v>0</v>
      </c>
      <c r="M81" s="31">
        <v>0</v>
      </c>
    </row>
    <row r="82" spans="1:13" ht="67.5" x14ac:dyDescent="0.2">
      <c r="A82" s="72">
        <v>40</v>
      </c>
      <c r="B82" s="19" t="s">
        <v>22</v>
      </c>
      <c r="C82" s="73" t="s">
        <v>7</v>
      </c>
      <c r="D82" s="73" t="s">
        <v>43</v>
      </c>
      <c r="E82" s="71">
        <v>741</v>
      </c>
      <c r="F82" s="54" t="s">
        <v>17</v>
      </c>
      <c r="G82" s="30">
        <f t="shared" si="38"/>
        <v>0</v>
      </c>
      <c r="H82" s="30">
        <v>0</v>
      </c>
      <c r="I82" s="30">
        <v>0</v>
      </c>
      <c r="J82" s="30">
        <v>0</v>
      </c>
      <c r="K82" s="31">
        <v>0</v>
      </c>
      <c r="L82" s="31">
        <v>0</v>
      </c>
      <c r="M82" s="31">
        <v>0</v>
      </c>
    </row>
    <row r="83" spans="1:13" ht="67.5" x14ac:dyDescent="0.2">
      <c r="A83" s="72">
        <v>41</v>
      </c>
      <c r="B83" s="74" t="s">
        <v>23</v>
      </c>
      <c r="C83" s="73" t="s">
        <v>7</v>
      </c>
      <c r="D83" s="73" t="s">
        <v>43</v>
      </c>
      <c r="E83" s="71">
        <v>741</v>
      </c>
      <c r="F83" s="54" t="s">
        <v>17</v>
      </c>
      <c r="G83" s="30">
        <f t="shared" si="38"/>
        <v>0</v>
      </c>
      <c r="H83" s="30">
        <f>H84</f>
        <v>0</v>
      </c>
      <c r="I83" s="30">
        <f>I84</f>
        <v>0</v>
      </c>
      <c r="J83" s="30">
        <f>J84</f>
        <v>0</v>
      </c>
      <c r="K83" s="31">
        <v>0</v>
      </c>
      <c r="L83" s="31">
        <v>0</v>
      </c>
      <c r="M83" s="31">
        <v>0</v>
      </c>
    </row>
    <row r="84" spans="1:13" ht="67.5" x14ac:dyDescent="0.2">
      <c r="A84" s="72">
        <v>42</v>
      </c>
      <c r="B84" s="74" t="s">
        <v>24</v>
      </c>
      <c r="C84" s="73" t="s">
        <v>7</v>
      </c>
      <c r="D84" s="73" t="s">
        <v>43</v>
      </c>
      <c r="E84" s="71">
        <v>741</v>
      </c>
      <c r="F84" s="54" t="s">
        <v>17</v>
      </c>
      <c r="G84" s="30">
        <f t="shared" si="38"/>
        <v>0</v>
      </c>
      <c r="H84" s="30">
        <v>0</v>
      </c>
      <c r="I84" s="30">
        <v>0</v>
      </c>
      <c r="J84" s="30">
        <v>0</v>
      </c>
      <c r="K84" s="31">
        <v>0</v>
      </c>
      <c r="L84" s="31">
        <v>0</v>
      </c>
      <c r="M84" s="31">
        <v>0</v>
      </c>
    </row>
    <row r="85" spans="1:13" ht="67.5" x14ac:dyDescent="0.2">
      <c r="A85" s="72">
        <v>43</v>
      </c>
      <c r="B85" s="74" t="s">
        <v>25</v>
      </c>
      <c r="C85" s="73" t="s">
        <v>7</v>
      </c>
      <c r="D85" s="73" t="s">
        <v>43</v>
      </c>
      <c r="E85" s="71">
        <v>741</v>
      </c>
      <c r="F85" s="54" t="s">
        <v>17</v>
      </c>
      <c r="G85" s="30">
        <f t="shared" si="38"/>
        <v>0</v>
      </c>
      <c r="H85" s="30">
        <f>H86</f>
        <v>0</v>
      </c>
      <c r="I85" s="30">
        <f>I86</f>
        <v>0</v>
      </c>
      <c r="J85" s="30">
        <f>J86</f>
        <v>0</v>
      </c>
      <c r="K85" s="31">
        <v>0</v>
      </c>
      <c r="L85" s="31">
        <v>0</v>
      </c>
      <c r="M85" s="31">
        <v>0</v>
      </c>
    </row>
    <row r="86" spans="1:13" ht="78.75" x14ac:dyDescent="0.2">
      <c r="A86" s="72">
        <v>44</v>
      </c>
      <c r="B86" s="74" t="s">
        <v>26</v>
      </c>
      <c r="C86" s="73" t="s">
        <v>7</v>
      </c>
      <c r="D86" s="73" t="s">
        <v>43</v>
      </c>
      <c r="E86" s="71">
        <v>741</v>
      </c>
      <c r="F86" s="54" t="s">
        <v>17</v>
      </c>
      <c r="G86" s="30">
        <f t="shared" si="38"/>
        <v>0</v>
      </c>
      <c r="H86" s="30">
        <v>0</v>
      </c>
      <c r="I86" s="30">
        <v>0</v>
      </c>
      <c r="J86" s="30">
        <v>0</v>
      </c>
      <c r="K86" s="31">
        <v>0</v>
      </c>
      <c r="L86" s="31">
        <v>0</v>
      </c>
      <c r="M86" s="31">
        <v>0</v>
      </c>
    </row>
    <row r="87" spans="1:13" ht="78.75" x14ac:dyDescent="0.2">
      <c r="A87" s="72">
        <v>45</v>
      </c>
      <c r="B87" s="74" t="s">
        <v>64</v>
      </c>
      <c r="C87" s="73" t="s">
        <v>62</v>
      </c>
      <c r="D87" s="73" t="s">
        <v>41</v>
      </c>
      <c r="E87" s="71">
        <v>741</v>
      </c>
      <c r="F87" s="54" t="s">
        <v>17</v>
      </c>
      <c r="G87" s="30">
        <f t="shared" si="38"/>
        <v>5814740</v>
      </c>
      <c r="H87" s="30">
        <f t="shared" ref="H87:M88" si="42">H88</f>
        <v>1765980</v>
      </c>
      <c r="I87" s="30">
        <f t="shared" si="42"/>
        <v>1934430</v>
      </c>
      <c r="J87" s="30">
        <f t="shared" si="42"/>
        <v>2114330</v>
      </c>
      <c r="K87" s="30">
        <f t="shared" si="42"/>
        <v>0</v>
      </c>
      <c r="L87" s="30">
        <f t="shared" si="42"/>
        <v>0</v>
      </c>
      <c r="M87" s="30">
        <f t="shared" si="42"/>
        <v>0</v>
      </c>
    </row>
    <row r="88" spans="1:13" ht="56.25" x14ac:dyDescent="0.2">
      <c r="A88" s="72">
        <v>46</v>
      </c>
      <c r="B88" s="74" t="s">
        <v>57</v>
      </c>
      <c r="C88" s="73" t="s">
        <v>62</v>
      </c>
      <c r="D88" s="73" t="s">
        <v>41</v>
      </c>
      <c r="E88" s="71">
        <v>741</v>
      </c>
      <c r="F88" s="54" t="s">
        <v>17</v>
      </c>
      <c r="G88" s="30">
        <f t="shared" si="38"/>
        <v>5814740</v>
      </c>
      <c r="H88" s="30">
        <f t="shared" si="42"/>
        <v>1765980</v>
      </c>
      <c r="I88" s="30">
        <f t="shared" si="42"/>
        <v>1934430</v>
      </c>
      <c r="J88" s="30">
        <f t="shared" si="42"/>
        <v>2114330</v>
      </c>
      <c r="K88" s="30">
        <f t="shared" si="42"/>
        <v>0</v>
      </c>
      <c r="L88" s="30">
        <f t="shared" si="42"/>
        <v>0</v>
      </c>
      <c r="M88" s="30">
        <f t="shared" si="42"/>
        <v>0</v>
      </c>
    </row>
    <row r="89" spans="1:13" ht="56.25" x14ac:dyDescent="0.2">
      <c r="A89" s="72">
        <v>47</v>
      </c>
      <c r="B89" s="74" t="s">
        <v>78</v>
      </c>
      <c r="C89" s="73" t="s">
        <v>62</v>
      </c>
      <c r="D89" s="73" t="s">
        <v>41</v>
      </c>
      <c r="E89" s="71">
        <v>741</v>
      </c>
      <c r="F89" s="54" t="s">
        <v>111</v>
      </c>
      <c r="G89" s="30">
        <f t="shared" si="38"/>
        <v>5814740</v>
      </c>
      <c r="H89" s="30">
        <v>1765980</v>
      </c>
      <c r="I89" s="30">
        <v>1934430</v>
      </c>
      <c r="J89" s="30">
        <v>2114330</v>
      </c>
      <c r="K89" s="31">
        <v>0</v>
      </c>
      <c r="L89" s="31">
        <v>0</v>
      </c>
      <c r="M89" s="69">
        <f>2000000-2000000</f>
        <v>0</v>
      </c>
    </row>
    <row r="90" spans="1:13" ht="112.5" x14ac:dyDescent="0.2">
      <c r="A90" s="81">
        <v>48</v>
      </c>
      <c r="B90" s="78" t="s">
        <v>45</v>
      </c>
      <c r="C90" s="73" t="s">
        <v>60</v>
      </c>
      <c r="D90" s="73" t="s">
        <v>41</v>
      </c>
      <c r="E90" s="54" t="s">
        <v>17</v>
      </c>
      <c r="F90" s="54" t="s">
        <v>17</v>
      </c>
      <c r="G90" s="30">
        <f t="shared" si="38"/>
        <v>11313500</v>
      </c>
      <c r="H90" s="30">
        <f t="shared" ref="H90:M90" si="43">H92+H94+H96+H98+H100</f>
        <v>11313500</v>
      </c>
      <c r="I90" s="30">
        <f t="shared" si="43"/>
        <v>0</v>
      </c>
      <c r="J90" s="30">
        <f t="shared" si="43"/>
        <v>0</v>
      </c>
      <c r="K90" s="30">
        <f t="shared" si="43"/>
        <v>0</v>
      </c>
      <c r="L90" s="30">
        <f t="shared" si="43"/>
        <v>0</v>
      </c>
      <c r="M90" s="30">
        <f t="shared" si="43"/>
        <v>0</v>
      </c>
    </row>
    <row r="91" spans="1:13" ht="112.5" x14ac:dyDescent="0.2">
      <c r="A91" s="81">
        <v>49</v>
      </c>
      <c r="B91" s="74" t="s">
        <v>27</v>
      </c>
      <c r="C91" s="73" t="s">
        <v>63</v>
      </c>
      <c r="D91" s="73" t="s">
        <v>41</v>
      </c>
      <c r="E91" s="54" t="s">
        <v>17</v>
      </c>
      <c r="F91" s="54" t="s">
        <v>17</v>
      </c>
      <c r="G91" s="30">
        <f t="shared" si="38"/>
        <v>11162472</v>
      </c>
      <c r="H91" s="30">
        <f t="shared" ref="H91:M92" si="44">H92</f>
        <v>11162472</v>
      </c>
      <c r="I91" s="30">
        <f t="shared" si="44"/>
        <v>0</v>
      </c>
      <c r="J91" s="30">
        <f t="shared" si="44"/>
        <v>0</v>
      </c>
      <c r="K91" s="30">
        <f t="shared" si="44"/>
        <v>0</v>
      </c>
      <c r="L91" s="30">
        <f t="shared" si="44"/>
        <v>0</v>
      </c>
      <c r="M91" s="30">
        <f t="shared" si="44"/>
        <v>0</v>
      </c>
    </row>
    <row r="92" spans="1:13" ht="56.25" x14ac:dyDescent="0.2">
      <c r="A92" s="81">
        <v>50</v>
      </c>
      <c r="B92" s="74" t="s">
        <v>28</v>
      </c>
      <c r="C92" s="73" t="s">
        <v>61</v>
      </c>
      <c r="D92" s="73" t="s">
        <v>41</v>
      </c>
      <c r="E92" s="71">
        <v>741</v>
      </c>
      <c r="F92" s="54" t="s">
        <v>17</v>
      </c>
      <c r="G92" s="30">
        <f t="shared" si="38"/>
        <v>11162472</v>
      </c>
      <c r="H92" s="30">
        <f t="shared" si="44"/>
        <v>11162472</v>
      </c>
      <c r="I92" s="30">
        <f t="shared" si="44"/>
        <v>0</v>
      </c>
      <c r="J92" s="30">
        <f t="shared" si="44"/>
        <v>0</v>
      </c>
      <c r="K92" s="30">
        <f t="shared" si="44"/>
        <v>0</v>
      </c>
      <c r="L92" s="30">
        <f t="shared" si="44"/>
        <v>0</v>
      </c>
      <c r="M92" s="30">
        <f t="shared" si="44"/>
        <v>0</v>
      </c>
    </row>
    <row r="93" spans="1:13" ht="56.25" x14ac:dyDescent="0.2">
      <c r="A93" s="81">
        <v>51</v>
      </c>
      <c r="B93" s="74" t="s">
        <v>29</v>
      </c>
      <c r="C93" s="73" t="s">
        <v>62</v>
      </c>
      <c r="D93" s="73" t="s">
        <v>41</v>
      </c>
      <c r="E93" s="71">
        <v>741</v>
      </c>
      <c r="F93" s="54" t="s">
        <v>17</v>
      </c>
      <c r="G93" s="30">
        <f t="shared" si="38"/>
        <v>11162472</v>
      </c>
      <c r="H93" s="30">
        <v>11162472</v>
      </c>
      <c r="I93" s="30">
        <v>0</v>
      </c>
      <c r="J93" s="30">
        <v>0</v>
      </c>
      <c r="K93" s="31">
        <v>0</v>
      </c>
      <c r="L93" s="31">
        <v>0</v>
      </c>
      <c r="M93" s="31">
        <v>0</v>
      </c>
    </row>
    <row r="94" spans="1:13" ht="56.25" x14ac:dyDescent="0.2">
      <c r="A94" s="81">
        <v>52</v>
      </c>
      <c r="B94" s="74" t="s">
        <v>30</v>
      </c>
      <c r="C94" s="73" t="s">
        <v>62</v>
      </c>
      <c r="D94" s="73" t="s">
        <v>43</v>
      </c>
      <c r="E94" s="71">
        <v>741</v>
      </c>
      <c r="F94" s="54" t="s">
        <v>17</v>
      </c>
      <c r="G94" s="30">
        <f t="shared" si="38"/>
        <v>0</v>
      </c>
      <c r="H94" s="30">
        <f>H95</f>
        <v>0</v>
      </c>
      <c r="I94" s="30">
        <f>I95</f>
        <v>0</v>
      </c>
      <c r="J94" s="30">
        <f>J95</f>
        <v>0</v>
      </c>
      <c r="K94" s="31">
        <v>0</v>
      </c>
      <c r="L94" s="31">
        <v>0</v>
      </c>
      <c r="M94" s="31">
        <v>0</v>
      </c>
    </row>
    <row r="95" spans="1:13" ht="56.25" x14ac:dyDescent="0.2">
      <c r="A95" s="81">
        <v>53</v>
      </c>
      <c r="B95" s="74" t="s">
        <v>31</v>
      </c>
      <c r="C95" s="73" t="s">
        <v>62</v>
      </c>
      <c r="D95" s="73" t="s">
        <v>43</v>
      </c>
      <c r="E95" s="71">
        <v>741</v>
      </c>
      <c r="F95" s="54" t="s">
        <v>17</v>
      </c>
      <c r="G95" s="30">
        <f t="shared" si="38"/>
        <v>0</v>
      </c>
      <c r="H95" s="30">
        <v>0</v>
      </c>
      <c r="I95" s="30">
        <v>0</v>
      </c>
      <c r="J95" s="30">
        <v>0</v>
      </c>
      <c r="K95" s="31">
        <v>0</v>
      </c>
      <c r="L95" s="31">
        <v>0</v>
      </c>
      <c r="M95" s="31">
        <v>0</v>
      </c>
    </row>
    <row r="96" spans="1:13" ht="56.25" x14ac:dyDescent="0.2">
      <c r="A96" s="81">
        <v>54</v>
      </c>
      <c r="B96" s="74" t="s">
        <v>32</v>
      </c>
      <c r="C96" s="73" t="s">
        <v>62</v>
      </c>
      <c r="D96" s="73" t="s">
        <v>43</v>
      </c>
      <c r="E96" s="71">
        <v>741</v>
      </c>
      <c r="F96" s="54" t="s">
        <v>17</v>
      </c>
      <c r="G96" s="30">
        <f t="shared" si="38"/>
        <v>0</v>
      </c>
      <c r="H96" s="30">
        <f>H97</f>
        <v>0</v>
      </c>
      <c r="I96" s="30">
        <f>I97</f>
        <v>0</v>
      </c>
      <c r="J96" s="30">
        <f>J97</f>
        <v>0</v>
      </c>
      <c r="K96" s="31">
        <v>0</v>
      </c>
      <c r="L96" s="31">
        <v>0</v>
      </c>
      <c r="M96" s="31">
        <v>0</v>
      </c>
    </row>
    <row r="97" spans="1:13" ht="56.25" x14ac:dyDescent="0.2">
      <c r="A97" s="81">
        <v>55</v>
      </c>
      <c r="B97" s="74" t="s">
        <v>33</v>
      </c>
      <c r="C97" s="73" t="s">
        <v>62</v>
      </c>
      <c r="D97" s="73" t="s">
        <v>43</v>
      </c>
      <c r="E97" s="71">
        <v>741</v>
      </c>
      <c r="F97" s="54" t="s">
        <v>17</v>
      </c>
      <c r="G97" s="30">
        <f t="shared" si="38"/>
        <v>0</v>
      </c>
      <c r="H97" s="30">
        <v>0</v>
      </c>
      <c r="I97" s="30">
        <v>0</v>
      </c>
      <c r="J97" s="30">
        <v>0</v>
      </c>
      <c r="K97" s="31">
        <v>0</v>
      </c>
      <c r="L97" s="31">
        <v>0</v>
      </c>
      <c r="M97" s="31">
        <v>0</v>
      </c>
    </row>
    <row r="98" spans="1:13" ht="56.25" x14ac:dyDescent="0.2">
      <c r="A98" s="81">
        <v>56</v>
      </c>
      <c r="B98" s="74" t="s">
        <v>34</v>
      </c>
      <c r="C98" s="73" t="s">
        <v>62</v>
      </c>
      <c r="D98" s="73" t="s">
        <v>43</v>
      </c>
      <c r="E98" s="71">
        <v>741</v>
      </c>
      <c r="F98" s="54" t="s">
        <v>17</v>
      </c>
      <c r="G98" s="30">
        <f t="shared" si="38"/>
        <v>0</v>
      </c>
      <c r="H98" s="30">
        <f>H99</f>
        <v>0</v>
      </c>
      <c r="I98" s="30">
        <f>I99</f>
        <v>0</v>
      </c>
      <c r="J98" s="30">
        <f>J99</f>
        <v>0</v>
      </c>
      <c r="K98" s="31">
        <v>0</v>
      </c>
      <c r="L98" s="31">
        <v>0</v>
      </c>
      <c r="M98" s="31">
        <v>0</v>
      </c>
    </row>
    <row r="99" spans="1:13" ht="67.5" x14ac:dyDescent="0.2">
      <c r="A99" s="81">
        <v>57</v>
      </c>
      <c r="B99" s="74" t="s">
        <v>35</v>
      </c>
      <c r="C99" s="73" t="s">
        <v>62</v>
      </c>
      <c r="D99" s="73" t="s">
        <v>43</v>
      </c>
      <c r="E99" s="71">
        <v>741</v>
      </c>
      <c r="F99" s="54" t="s">
        <v>17</v>
      </c>
      <c r="G99" s="30">
        <f t="shared" si="38"/>
        <v>0</v>
      </c>
      <c r="H99" s="30">
        <v>0</v>
      </c>
      <c r="I99" s="30">
        <v>0</v>
      </c>
      <c r="J99" s="30">
        <v>0</v>
      </c>
      <c r="K99" s="31">
        <v>0</v>
      </c>
      <c r="L99" s="31">
        <v>0</v>
      </c>
      <c r="M99" s="31">
        <v>0</v>
      </c>
    </row>
    <row r="100" spans="1:13" ht="56.25" x14ac:dyDescent="0.2">
      <c r="A100" s="81">
        <v>58</v>
      </c>
      <c r="B100" s="74" t="s">
        <v>36</v>
      </c>
      <c r="C100" s="73" t="s">
        <v>46</v>
      </c>
      <c r="D100" s="73" t="s">
        <v>41</v>
      </c>
      <c r="E100" s="71">
        <v>739</v>
      </c>
      <c r="F100" s="54" t="s">
        <v>17</v>
      </c>
      <c r="G100" s="30">
        <f t="shared" si="38"/>
        <v>151028</v>
      </c>
      <c r="H100" s="30">
        <f t="shared" ref="H100:M100" si="45">H101+H102+H103+H104+H105</f>
        <v>151028</v>
      </c>
      <c r="I100" s="30">
        <f t="shared" si="45"/>
        <v>0</v>
      </c>
      <c r="J100" s="30">
        <f t="shared" si="45"/>
        <v>0</v>
      </c>
      <c r="K100" s="30">
        <f t="shared" si="45"/>
        <v>0</v>
      </c>
      <c r="L100" s="30">
        <f t="shared" si="45"/>
        <v>0</v>
      </c>
      <c r="M100" s="30">
        <f t="shared" si="45"/>
        <v>0</v>
      </c>
    </row>
    <row r="101" spans="1:13" ht="56.25" x14ac:dyDescent="0.2">
      <c r="A101" s="81">
        <v>59</v>
      </c>
      <c r="B101" s="20" t="s">
        <v>37</v>
      </c>
      <c r="C101" s="73" t="s">
        <v>62</v>
      </c>
      <c r="D101" s="73" t="s">
        <v>43</v>
      </c>
      <c r="E101" s="71">
        <v>741</v>
      </c>
      <c r="F101" s="54" t="s">
        <v>17</v>
      </c>
      <c r="G101" s="30">
        <f t="shared" si="38"/>
        <v>0</v>
      </c>
      <c r="H101" s="30">
        <v>0</v>
      </c>
      <c r="I101" s="30">
        <v>0</v>
      </c>
      <c r="J101" s="30">
        <v>0</v>
      </c>
      <c r="K101" s="31">
        <v>0</v>
      </c>
      <c r="L101" s="31">
        <v>0</v>
      </c>
      <c r="M101" s="31">
        <v>0</v>
      </c>
    </row>
    <row r="102" spans="1:13" ht="56.25" x14ac:dyDescent="0.2">
      <c r="A102" s="81">
        <v>60</v>
      </c>
      <c r="B102" s="74" t="s">
        <v>38</v>
      </c>
      <c r="C102" s="73" t="s">
        <v>62</v>
      </c>
      <c r="D102" s="73" t="s">
        <v>43</v>
      </c>
      <c r="E102" s="71">
        <v>741</v>
      </c>
      <c r="F102" s="54" t="s">
        <v>17</v>
      </c>
      <c r="G102" s="30">
        <f t="shared" si="38"/>
        <v>0</v>
      </c>
      <c r="H102" s="30">
        <v>0</v>
      </c>
      <c r="I102" s="30">
        <v>0</v>
      </c>
      <c r="J102" s="30">
        <v>0</v>
      </c>
      <c r="K102" s="31">
        <v>0</v>
      </c>
      <c r="L102" s="31">
        <v>0</v>
      </c>
      <c r="M102" s="31">
        <v>0</v>
      </c>
    </row>
    <row r="103" spans="1:13" ht="56.25" x14ac:dyDescent="0.2">
      <c r="A103" s="81">
        <v>61</v>
      </c>
      <c r="B103" s="74" t="s">
        <v>39</v>
      </c>
      <c r="C103" s="73" t="s">
        <v>62</v>
      </c>
      <c r="D103" s="73" t="s">
        <v>43</v>
      </c>
      <c r="E103" s="71">
        <v>741</v>
      </c>
      <c r="F103" s="54" t="s">
        <v>17</v>
      </c>
      <c r="G103" s="30">
        <f t="shared" si="38"/>
        <v>0</v>
      </c>
      <c r="H103" s="30">
        <v>0</v>
      </c>
      <c r="I103" s="30">
        <v>0</v>
      </c>
      <c r="J103" s="30">
        <v>0</v>
      </c>
      <c r="K103" s="31">
        <v>0</v>
      </c>
      <c r="L103" s="31">
        <v>0</v>
      </c>
      <c r="M103" s="31">
        <v>0</v>
      </c>
    </row>
    <row r="104" spans="1:13" ht="56.25" x14ac:dyDescent="0.2">
      <c r="A104" s="81">
        <v>62</v>
      </c>
      <c r="B104" s="74" t="s">
        <v>48</v>
      </c>
      <c r="C104" s="73" t="s">
        <v>62</v>
      </c>
      <c r="D104" s="73" t="s">
        <v>43</v>
      </c>
      <c r="E104" s="71">
        <v>741</v>
      </c>
      <c r="F104" s="54" t="s">
        <v>17</v>
      </c>
      <c r="G104" s="30">
        <f t="shared" si="38"/>
        <v>0</v>
      </c>
      <c r="H104" s="30">
        <v>0</v>
      </c>
      <c r="I104" s="30">
        <v>0</v>
      </c>
      <c r="J104" s="30">
        <v>0</v>
      </c>
      <c r="K104" s="31">
        <v>0</v>
      </c>
      <c r="L104" s="31">
        <v>0</v>
      </c>
      <c r="M104" s="31">
        <v>0</v>
      </c>
    </row>
    <row r="105" spans="1:13" ht="56.25" x14ac:dyDescent="0.2">
      <c r="A105" s="81">
        <v>63</v>
      </c>
      <c r="B105" s="74" t="s">
        <v>40</v>
      </c>
      <c r="C105" s="73" t="s">
        <v>46</v>
      </c>
      <c r="D105" s="73" t="s">
        <v>41</v>
      </c>
      <c r="E105" s="71">
        <v>739</v>
      </c>
      <c r="F105" s="54" t="s">
        <v>17</v>
      </c>
      <c r="G105" s="30">
        <f t="shared" si="38"/>
        <v>151028</v>
      </c>
      <c r="H105" s="30">
        <v>151028</v>
      </c>
      <c r="I105" s="30">
        <v>0</v>
      </c>
      <c r="J105" s="30">
        <v>0</v>
      </c>
      <c r="K105" s="31">
        <v>0</v>
      </c>
      <c r="L105" s="31">
        <v>0</v>
      </c>
      <c r="M105" s="31">
        <v>0</v>
      </c>
    </row>
    <row r="106" spans="1:13" ht="101.25" customHeight="1" x14ac:dyDescent="0.2">
      <c r="A106" s="81">
        <v>64</v>
      </c>
      <c r="B106" s="78" t="s">
        <v>66</v>
      </c>
      <c r="C106" s="73" t="s">
        <v>60</v>
      </c>
      <c r="D106" s="73" t="s">
        <v>41</v>
      </c>
      <c r="E106" s="71" t="s">
        <v>17</v>
      </c>
      <c r="F106" s="54" t="s">
        <v>17</v>
      </c>
      <c r="G106" s="30">
        <f t="shared" si="38"/>
        <v>64325912.799999997</v>
      </c>
      <c r="H106" s="30">
        <f t="shared" ref="H106:M106" si="46">H108+H110+H112+H114+H116</f>
        <v>0</v>
      </c>
      <c r="I106" s="30">
        <f t="shared" si="46"/>
        <v>12225545</v>
      </c>
      <c r="J106" s="30">
        <f t="shared" si="46"/>
        <v>12587967.800000001</v>
      </c>
      <c r="K106" s="30">
        <f t="shared" si="46"/>
        <v>13170800</v>
      </c>
      <c r="L106" s="30">
        <f t="shared" si="46"/>
        <v>13170800</v>
      </c>
      <c r="M106" s="30">
        <f t="shared" si="46"/>
        <v>13170800</v>
      </c>
    </row>
    <row r="107" spans="1:13" ht="94.5" customHeight="1" x14ac:dyDescent="0.2">
      <c r="A107" s="81">
        <v>65</v>
      </c>
      <c r="B107" s="74" t="s">
        <v>27</v>
      </c>
      <c r="C107" s="73" t="s">
        <v>63</v>
      </c>
      <c r="D107" s="73" t="s">
        <v>41</v>
      </c>
      <c r="E107" s="71" t="s">
        <v>17</v>
      </c>
      <c r="F107" s="54" t="s">
        <v>17</v>
      </c>
      <c r="G107" s="30">
        <f t="shared" si="38"/>
        <v>63570917.799999997</v>
      </c>
      <c r="H107" s="30">
        <f t="shared" ref="H107:M108" si="47">H108</f>
        <v>0</v>
      </c>
      <c r="I107" s="30">
        <f t="shared" si="47"/>
        <v>12074550</v>
      </c>
      <c r="J107" s="30">
        <f t="shared" si="47"/>
        <v>12436967.800000001</v>
      </c>
      <c r="K107" s="30">
        <f t="shared" si="47"/>
        <v>13019800</v>
      </c>
      <c r="L107" s="30">
        <f t="shared" si="47"/>
        <v>13019800</v>
      </c>
      <c r="M107" s="30">
        <f t="shared" si="47"/>
        <v>13019800</v>
      </c>
    </row>
    <row r="108" spans="1:13" ht="56.25" x14ac:dyDescent="0.2">
      <c r="A108" s="81">
        <v>66</v>
      </c>
      <c r="B108" s="74" t="s">
        <v>28</v>
      </c>
      <c r="C108" s="73" t="s">
        <v>61</v>
      </c>
      <c r="D108" s="73" t="s">
        <v>41</v>
      </c>
      <c r="E108" s="71" t="s">
        <v>17</v>
      </c>
      <c r="F108" s="54" t="s">
        <v>17</v>
      </c>
      <c r="G108" s="30">
        <f t="shared" si="38"/>
        <v>63570917.799999997</v>
      </c>
      <c r="H108" s="30">
        <f>H109</f>
        <v>0</v>
      </c>
      <c r="I108" s="30">
        <f t="shared" si="47"/>
        <v>12074550</v>
      </c>
      <c r="J108" s="30">
        <f t="shared" si="47"/>
        <v>12436967.800000001</v>
      </c>
      <c r="K108" s="30">
        <f t="shared" si="47"/>
        <v>13019800</v>
      </c>
      <c r="L108" s="30">
        <f t="shared" si="47"/>
        <v>13019800</v>
      </c>
      <c r="M108" s="30">
        <f t="shared" si="47"/>
        <v>13019800</v>
      </c>
    </row>
    <row r="109" spans="1:13" ht="56.25" x14ac:dyDescent="0.2">
      <c r="A109" s="81">
        <v>67</v>
      </c>
      <c r="B109" s="74" t="s">
        <v>29</v>
      </c>
      <c r="C109" s="73" t="s">
        <v>62</v>
      </c>
      <c r="D109" s="73" t="s">
        <v>41</v>
      </c>
      <c r="E109" s="71">
        <v>741</v>
      </c>
      <c r="F109" s="54" t="s">
        <v>112</v>
      </c>
      <c r="G109" s="30">
        <f t="shared" si="38"/>
        <v>63570917.799999997</v>
      </c>
      <c r="H109" s="30">
        <v>0</v>
      </c>
      <c r="I109" s="30">
        <v>12074550</v>
      </c>
      <c r="J109" s="66">
        <f>13019800-582832.2</f>
        <v>12436967.800000001</v>
      </c>
      <c r="K109" s="69">
        <f>13019893-93</f>
        <v>13019800</v>
      </c>
      <c r="L109" s="69">
        <f>13245352-225552</f>
        <v>13019800</v>
      </c>
      <c r="M109" s="69">
        <f>13245352-225552</f>
        <v>13019800</v>
      </c>
    </row>
    <row r="110" spans="1:13" ht="56.25" x14ac:dyDescent="0.2">
      <c r="A110" s="81">
        <v>68</v>
      </c>
      <c r="B110" s="74" t="s">
        <v>30</v>
      </c>
      <c r="C110" s="73" t="s">
        <v>62</v>
      </c>
      <c r="D110" s="73" t="s">
        <v>43</v>
      </c>
      <c r="E110" s="54" t="s">
        <v>17</v>
      </c>
      <c r="F110" s="54" t="s">
        <v>17</v>
      </c>
      <c r="G110" s="30">
        <f t="shared" si="38"/>
        <v>0</v>
      </c>
      <c r="H110" s="30">
        <f>H111</f>
        <v>0</v>
      </c>
      <c r="I110" s="30">
        <f>I111</f>
        <v>0</v>
      </c>
      <c r="J110" s="30">
        <f>J111</f>
        <v>0</v>
      </c>
      <c r="K110" s="31">
        <v>0</v>
      </c>
      <c r="L110" s="31">
        <v>0</v>
      </c>
      <c r="M110" s="31">
        <v>0</v>
      </c>
    </row>
    <row r="111" spans="1:13" ht="56.25" x14ac:dyDescent="0.2">
      <c r="A111" s="81">
        <v>69</v>
      </c>
      <c r="B111" s="74" t="s">
        <v>31</v>
      </c>
      <c r="C111" s="73" t="s">
        <v>62</v>
      </c>
      <c r="D111" s="73" t="s">
        <v>43</v>
      </c>
      <c r="E111" s="71">
        <v>741</v>
      </c>
      <c r="F111" s="54" t="s">
        <v>17</v>
      </c>
      <c r="G111" s="30">
        <f t="shared" si="38"/>
        <v>0</v>
      </c>
      <c r="H111" s="30">
        <v>0</v>
      </c>
      <c r="I111" s="30">
        <v>0</v>
      </c>
      <c r="J111" s="30">
        <v>0</v>
      </c>
      <c r="K111" s="31">
        <v>0</v>
      </c>
      <c r="L111" s="31">
        <v>0</v>
      </c>
      <c r="M111" s="31">
        <v>0</v>
      </c>
    </row>
    <row r="112" spans="1:13" ht="56.25" x14ac:dyDescent="0.2">
      <c r="A112" s="81">
        <v>70</v>
      </c>
      <c r="B112" s="74" t="s">
        <v>32</v>
      </c>
      <c r="C112" s="73" t="s">
        <v>62</v>
      </c>
      <c r="D112" s="73" t="s">
        <v>43</v>
      </c>
      <c r="E112" s="54" t="s">
        <v>17</v>
      </c>
      <c r="F112" s="54" t="s">
        <v>17</v>
      </c>
      <c r="G112" s="30">
        <f t="shared" si="38"/>
        <v>0</v>
      </c>
      <c r="H112" s="30">
        <f>H113</f>
        <v>0</v>
      </c>
      <c r="I112" s="30">
        <f>I113</f>
        <v>0</v>
      </c>
      <c r="J112" s="30">
        <f>J113</f>
        <v>0</v>
      </c>
      <c r="K112" s="31">
        <v>0</v>
      </c>
      <c r="L112" s="31">
        <v>0</v>
      </c>
      <c r="M112" s="31">
        <v>0</v>
      </c>
    </row>
    <row r="113" spans="1:13" ht="56.25" x14ac:dyDescent="0.2">
      <c r="A113" s="81">
        <v>71</v>
      </c>
      <c r="B113" s="74" t="s">
        <v>33</v>
      </c>
      <c r="C113" s="73" t="s">
        <v>62</v>
      </c>
      <c r="D113" s="73" t="s">
        <v>43</v>
      </c>
      <c r="E113" s="71">
        <v>741</v>
      </c>
      <c r="F113" s="54" t="s">
        <v>17</v>
      </c>
      <c r="G113" s="30">
        <f t="shared" si="38"/>
        <v>0</v>
      </c>
      <c r="H113" s="30">
        <v>0</v>
      </c>
      <c r="I113" s="30">
        <v>0</v>
      </c>
      <c r="J113" s="30">
        <v>0</v>
      </c>
      <c r="K113" s="31">
        <v>0</v>
      </c>
      <c r="L113" s="31">
        <v>0</v>
      </c>
      <c r="M113" s="31">
        <v>0</v>
      </c>
    </row>
    <row r="114" spans="1:13" ht="56.25" x14ac:dyDescent="0.2">
      <c r="A114" s="81">
        <v>72</v>
      </c>
      <c r="B114" s="74" t="s">
        <v>34</v>
      </c>
      <c r="C114" s="73" t="s">
        <v>62</v>
      </c>
      <c r="D114" s="73" t="s">
        <v>43</v>
      </c>
      <c r="E114" s="54" t="s">
        <v>17</v>
      </c>
      <c r="F114" s="54" t="s">
        <v>17</v>
      </c>
      <c r="G114" s="30">
        <f t="shared" si="38"/>
        <v>0</v>
      </c>
      <c r="H114" s="30">
        <f>H115</f>
        <v>0</v>
      </c>
      <c r="I114" s="30">
        <f>I115</f>
        <v>0</v>
      </c>
      <c r="J114" s="30">
        <f>J115</f>
        <v>0</v>
      </c>
      <c r="K114" s="31">
        <v>0</v>
      </c>
      <c r="L114" s="31">
        <v>0</v>
      </c>
      <c r="M114" s="31">
        <v>0</v>
      </c>
    </row>
    <row r="115" spans="1:13" ht="63.75" customHeight="1" x14ac:dyDescent="0.2">
      <c r="A115" s="81">
        <v>73</v>
      </c>
      <c r="B115" s="74" t="s">
        <v>35</v>
      </c>
      <c r="C115" s="73" t="s">
        <v>62</v>
      </c>
      <c r="D115" s="73" t="s">
        <v>43</v>
      </c>
      <c r="E115" s="71">
        <v>741</v>
      </c>
      <c r="F115" s="54" t="s">
        <v>17</v>
      </c>
      <c r="G115" s="30">
        <f t="shared" si="38"/>
        <v>0</v>
      </c>
      <c r="H115" s="30">
        <v>0</v>
      </c>
      <c r="I115" s="30">
        <v>0</v>
      </c>
      <c r="J115" s="30">
        <v>0</v>
      </c>
      <c r="K115" s="31">
        <v>0</v>
      </c>
      <c r="L115" s="31">
        <v>0</v>
      </c>
      <c r="M115" s="31">
        <v>0</v>
      </c>
    </row>
    <row r="116" spans="1:13" ht="56.25" x14ac:dyDescent="0.2">
      <c r="A116" s="81">
        <v>74</v>
      </c>
      <c r="B116" s="74" t="s">
        <v>36</v>
      </c>
      <c r="C116" s="73" t="s">
        <v>46</v>
      </c>
      <c r="D116" s="73" t="s">
        <v>41</v>
      </c>
      <c r="E116" s="71">
        <v>739</v>
      </c>
      <c r="F116" s="54" t="s">
        <v>17</v>
      </c>
      <c r="G116" s="30">
        <f t="shared" si="38"/>
        <v>754995</v>
      </c>
      <c r="H116" s="30">
        <f>H117+H118+H119+H120+H121</f>
        <v>0</v>
      </c>
      <c r="I116" s="30">
        <v>150995</v>
      </c>
      <c r="J116" s="30">
        <f>J117+J118+J119+J120+J121</f>
        <v>151000</v>
      </c>
      <c r="K116" s="30">
        <f>K117+K118+K119+K120+K121</f>
        <v>151000</v>
      </c>
      <c r="L116" s="30">
        <f>L117+L118+L119+L120+L121</f>
        <v>151000</v>
      </c>
      <c r="M116" s="30">
        <f>M117+M118+M119+M120+M121</f>
        <v>151000</v>
      </c>
    </row>
    <row r="117" spans="1:13" ht="56.25" x14ac:dyDescent="0.2">
      <c r="A117" s="81">
        <v>75</v>
      </c>
      <c r="B117" s="20" t="s">
        <v>37</v>
      </c>
      <c r="C117" s="73" t="s">
        <v>62</v>
      </c>
      <c r="D117" s="73" t="s">
        <v>43</v>
      </c>
      <c r="E117" s="71">
        <v>741</v>
      </c>
      <c r="F117" s="54" t="s">
        <v>17</v>
      </c>
      <c r="G117" s="30">
        <f t="shared" si="38"/>
        <v>0</v>
      </c>
      <c r="H117" s="30">
        <v>0</v>
      </c>
      <c r="I117" s="30">
        <v>0</v>
      </c>
      <c r="J117" s="30">
        <v>0</v>
      </c>
      <c r="K117" s="31">
        <v>0</v>
      </c>
      <c r="L117" s="31">
        <v>0</v>
      </c>
      <c r="M117" s="31">
        <v>0</v>
      </c>
    </row>
    <row r="118" spans="1:13" ht="56.25" x14ac:dyDescent="0.2">
      <c r="A118" s="81">
        <v>76</v>
      </c>
      <c r="B118" s="74" t="s">
        <v>38</v>
      </c>
      <c r="C118" s="73" t="s">
        <v>62</v>
      </c>
      <c r="D118" s="73" t="s">
        <v>43</v>
      </c>
      <c r="E118" s="71">
        <v>741</v>
      </c>
      <c r="F118" s="54" t="s">
        <v>17</v>
      </c>
      <c r="G118" s="30">
        <f t="shared" si="38"/>
        <v>0</v>
      </c>
      <c r="H118" s="30">
        <v>0</v>
      </c>
      <c r="I118" s="30">
        <v>0</v>
      </c>
      <c r="J118" s="30">
        <v>0</v>
      </c>
      <c r="K118" s="31">
        <v>0</v>
      </c>
      <c r="L118" s="31">
        <v>0</v>
      </c>
      <c r="M118" s="31">
        <v>0</v>
      </c>
    </row>
    <row r="119" spans="1:13" ht="36" customHeight="1" x14ac:dyDescent="0.2">
      <c r="A119" s="81">
        <v>77</v>
      </c>
      <c r="B119" s="74" t="s">
        <v>39</v>
      </c>
      <c r="C119" s="73" t="s">
        <v>62</v>
      </c>
      <c r="D119" s="73" t="s">
        <v>43</v>
      </c>
      <c r="E119" s="54" t="s">
        <v>17</v>
      </c>
      <c r="F119" s="54" t="s">
        <v>17</v>
      </c>
      <c r="G119" s="30">
        <f t="shared" si="38"/>
        <v>0</v>
      </c>
      <c r="H119" s="30">
        <v>0</v>
      </c>
      <c r="I119" s="30">
        <v>0</v>
      </c>
      <c r="J119" s="30">
        <v>0</v>
      </c>
      <c r="K119" s="31">
        <v>0</v>
      </c>
      <c r="L119" s="31">
        <v>0</v>
      </c>
      <c r="M119" s="31">
        <v>0</v>
      </c>
    </row>
    <row r="120" spans="1:13" ht="56.25" x14ac:dyDescent="0.2">
      <c r="A120" s="81">
        <v>78</v>
      </c>
      <c r="B120" s="74" t="s">
        <v>48</v>
      </c>
      <c r="C120" s="73" t="s">
        <v>62</v>
      </c>
      <c r="D120" s="73" t="s">
        <v>43</v>
      </c>
      <c r="E120" s="54" t="s">
        <v>17</v>
      </c>
      <c r="F120" s="54" t="s">
        <v>17</v>
      </c>
      <c r="G120" s="30">
        <f t="shared" si="38"/>
        <v>0</v>
      </c>
      <c r="H120" s="30">
        <v>0</v>
      </c>
      <c r="I120" s="30">
        <v>0</v>
      </c>
      <c r="J120" s="30">
        <v>0</v>
      </c>
      <c r="K120" s="31">
        <v>0</v>
      </c>
      <c r="L120" s="31">
        <v>0</v>
      </c>
      <c r="M120" s="31">
        <v>0</v>
      </c>
    </row>
    <row r="121" spans="1:13" ht="56.25" x14ac:dyDescent="0.2">
      <c r="A121" s="81">
        <v>79</v>
      </c>
      <c r="B121" s="74" t="s">
        <v>40</v>
      </c>
      <c r="C121" s="73" t="s">
        <v>46</v>
      </c>
      <c r="D121" s="73" t="s">
        <v>41</v>
      </c>
      <c r="E121" s="71">
        <v>739</v>
      </c>
      <c r="F121" s="54" t="s">
        <v>113</v>
      </c>
      <c r="G121" s="30">
        <f t="shared" si="38"/>
        <v>754995</v>
      </c>
      <c r="H121" s="30">
        <v>0</v>
      </c>
      <c r="I121" s="30">
        <v>150995</v>
      </c>
      <c r="J121" s="30">
        <v>151000</v>
      </c>
      <c r="K121" s="31">
        <v>151000</v>
      </c>
      <c r="L121" s="31">
        <v>151000</v>
      </c>
      <c r="M121" s="31">
        <v>151000</v>
      </c>
    </row>
    <row r="122" spans="1:13" ht="17.25" customHeight="1" x14ac:dyDescent="0.2">
      <c r="A122" s="120">
        <v>80</v>
      </c>
      <c r="B122" s="129" t="s">
        <v>117</v>
      </c>
      <c r="C122" s="131" t="s">
        <v>118</v>
      </c>
      <c r="D122" s="72" t="s">
        <v>1</v>
      </c>
      <c r="E122" s="71">
        <v>706</v>
      </c>
      <c r="F122" s="54" t="s">
        <v>121</v>
      </c>
      <c r="G122" s="30">
        <f t="shared" si="38"/>
        <v>132980108.03999999</v>
      </c>
      <c r="H122" s="30">
        <f>H130</f>
        <v>0</v>
      </c>
      <c r="I122" s="30">
        <f t="shared" ref="I122:M125" si="48">I130</f>
        <v>0</v>
      </c>
      <c r="J122" s="30">
        <f t="shared" si="48"/>
        <v>0</v>
      </c>
      <c r="K122" s="30">
        <f t="shared" si="48"/>
        <v>132980108.03999999</v>
      </c>
      <c r="L122" s="30">
        <f t="shared" si="48"/>
        <v>0</v>
      </c>
      <c r="M122" s="30">
        <f t="shared" si="48"/>
        <v>0</v>
      </c>
    </row>
    <row r="123" spans="1:13" ht="21.75" customHeight="1" x14ac:dyDescent="0.2">
      <c r="A123" s="121"/>
      <c r="B123" s="130"/>
      <c r="C123" s="132"/>
      <c r="D123" s="72" t="s">
        <v>119</v>
      </c>
      <c r="E123" s="71">
        <v>706</v>
      </c>
      <c r="F123" s="54" t="s">
        <v>17</v>
      </c>
      <c r="G123" s="30">
        <f t="shared" si="38"/>
        <v>109043688.59999999</v>
      </c>
      <c r="H123" s="30">
        <f t="shared" ref="H123:L125" si="49">H131</f>
        <v>0</v>
      </c>
      <c r="I123" s="30">
        <f t="shared" si="49"/>
        <v>0</v>
      </c>
      <c r="J123" s="30">
        <f t="shared" si="49"/>
        <v>0</v>
      </c>
      <c r="K123" s="30">
        <f t="shared" si="49"/>
        <v>109043688.59999999</v>
      </c>
      <c r="L123" s="30">
        <f t="shared" si="49"/>
        <v>0</v>
      </c>
      <c r="M123" s="30">
        <f t="shared" si="48"/>
        <v>0</v>
      </c>
    </row>
    <row r="124" spans="1:13" ht="21.75" customHeight="1" x14ac:dyDescent="0.2">
      <c r="A124" s="121"/>
      <c r="B124" s="130"/>
      <c r="C124" s="132"/>
      <c r="D124" s="72" t="s">
        <v>13</v>
      </c>
      <c r="E124" s="71">
        <v>706</v>
      </c>
      <c r="F124" s="54" t="s">
        <v>17</v>
      </c>
      <c r="G124" s="30">
        <f t="shared" si="38"/>
        <v>23936419.440000001</v>
      </c>
      <c r="H124" s="30">
        <f t="shared" si="49"/>
        <v>0</v>
      </c>
      <c r="I124" s="30">
        <f t="shared" si="49"/>
        <v>0</v>
      </c>
      <c r="J124" s="30">
        <f t="shared" si="49"/>
        <v>0</v>
      </c>
      <c r="K124" s="30">
        <f t="shared" si="49"/>
        <v>23936419.440000001</v>
      </c>
      <c r="L124" s="30">
        <f t="shared" si="49"/>
        <v>0</v>
      </c>
      <c r="M124" s="30">
        <f t="shared" si="48"/>
        <v>0</v>
      </c>
    </row>
    <row r="125" spans="1:13" ht="33.75" customHeight="1" x14ac:dyDescent="0.2">
      <c r="A125" s="122"/>
      <c r="B125" s="130"/>
      <c r="C125" s="132"/>
      <c r="D125" s="72" t="s">
        <v>41</v>
      </c>
      <c r="E125" s="71">
        <v>706</v>
      </c>
      <c r="F125" s="54" t="s">
        <v>17</v>
      </c>
      <c r="G125" s="30">
        <f t="shared" si="38"/>
        <v>0</v>
      </c>
      <c r="H125" s="30">
        <f t="shared" si="49"/>
        <v>0</v>
      </c>
      <c r="I125" s="30">
        <f t="shared" si="49"/>
        <v>0</v>
      </c>
      <c r="J125" s="30">
        <f t="shared" si="49"/>
        <v>0</v>
      </c>
      <c r="K125" s="30">
        <f t="shared" si="49"/>
        <v>0</v>
      </c>
      <c r="L125" s="30">
        <f t="shared" si="49"/>
        <v>0</v>
      </c>
      <c r="M125" s="30">
        <f t="shared" si="48"/>
        <v>0</v>
      </c>
    </row>
    <row r="126" spans="1:13" ht="18" customHeight="1" x14ac:dyDescent="0.2">
      <c r="A126" s="120">
        <v>81</v>
      </c>
      <c r="B126" s="115" t="s">
        <v>114</v>
      </c>
      <c r="C126" s="131" t="s">
        <v>118</v>
      </c>
      <c r="D126" s="72" t="s">
        <v>1</v>
      </c>
      <c r="E126" s="71">
        <v>706</v>
      </c>
      <c r="F126" s="54" t="s">
        <v>17</v>
      </c>
      <c r="G126" s="30">
        <f t="shared" si="38"/>
        <v>132980108.03999999</v>
      </c>
      <c r="H126" s="30">
        <f t="shared" ref="H126:M133" si="50">H130</f>
        <v>0</v>
      </c>
      <c r="I126" s="30">
        <f t="shared" si="50"/>
        <v>0</v>
      </c>
      <c r="J126" s="30">
        <f t="shared" si="50"/>
        <v>0</v>
      </c>
      <c r="K126" s="30">
        <f t="shared" si="50"/>
        <v>132980108.03999999</v>
      </c>
      <c r="L126" s="30">
        <f t="shared" si="50"/>
        <v>0</v>
      </c>
      <c r="M126" s="30">
        <f t="shared" si="50"/>
        <v>0</v>
      </c>
    </row>
    <row r="127" spans="1:13" ht="22.5" x14ac:dyDescent="0.2">
      <c r="A127" s="121"/>
      <c r="B127" s="116"/>
      <c r="C127" s="132"/>
      <c r="D127" s="72" t="s">
        <v>119</v>
      </c>
      <c r="E127" s="71">
        <v>706</v>
      </c>
      <c r="F127" s="54" t="s">
        <v>17</v>
      </c>
      <c r="G127" s="30">
        <f t="shared" si="38"/>
        <v>109043688.59999999</v>
      </c>
      <c r="H127" s="30">
        <f t="shared" si="50"/>
        <v>0</v>
      </c>
      <c r="I127" s="30">
        <f t="shared" si="50"/>
        <v>0</v>
      </c>
      <c r="J127" s="30">
        <f t="shared" si="50"/>
        <v>0</v>
      </c>
      <c r="K127" s="30">
        <f t="shared" si="50"/>
        <v>109043688.59999999</v>
      </c>
      <c r="L127" s="30">
        <f t="shared" si="50"/>
        <v>0</v>
      </c>
      <c r="M127" s="30">
        <f t="shared" si="50"/>
        <v>0</v>
      </c>
    </row>
    <row r="128" spans="1:13" x14ac:dyDescent="0.2">
      <c r="A128" s="121"/>
      <c r="B128" s="116"/>
      <c r="C128" s="132"/>
      <c r="D128" s="72" t="s">
        <v>13</v>
      </c>
      <c r="E128" s="71">
        <v>706</v>
      </c>
      <c r="F128" s="54" t="s">
        <v>17</v>
      </c>
      <c r="G128" s="30">
        <f t="shared" si="38"/>
        <v>23936419.440000001</v>
      </c>
      <c r="H128" s="30">
        <f t="shared" si="50"/>
        <v>0</v>
      </c>
      <c r="I128" s="30">
        <f t="shared" si="50"/>
        <v>0</v>
      </c>
      <c r="J128" s="30">
        <f t="shared" si="50"/>
        <v>0</v>
      </c>
      <c r="K128" s="30">
        <f t="shared" si="50"/>
        <v>23936419.440000001</v>
      </c>
      <c r="L128" s="30">
        <f t="shared" si="50"/>
        <v>0</v>
      </c>
      <c r="M128" s="30">
        <f t="shared" si="50"/>
        <v>0</v>
      </c>
    </row>
    <row r="129" spans="1:13" ht="33.75" x14ac:dyDescent="0.2">
      <c r="A129" s="122"/>
      <c r="B129" s="117"/>
      <c r="C129" s="133"/>
      <c r="D129" s="72" t="s">
        <v>41</v>
      </c>
      <c r="E129" s="71">
        <v>706</v>
      </c>
      <c r="F129" s="54" t="s">
        <v>17</v>
      </c>
      <c r="G129" s="30">
        <f t="shared" si="38"/>
        <v>0</v>
      </c>
      <c r="H129" s="30">
        <f t="shared" si="50"/>
        <v>0</v>
      </c>
      <c r="I129" s="30">
        <f t="shared" si="50"/>
        <v>0</v>
      </c>
      <c r="J129" s="30">
        <f t="shared" si="50"/>
        <v>0</v>
      </c>
      <c r="K129" s="30">
        <f t="shared" si="50"/>
        <v>0</v>
      </c>
      <c r="L129" s="30">
        <f t="shared" si="50"/>
        <v>0</v>
      </c>
      <c r="M129" s="30">
        <f t="shared" si="50"/>
        <v>0</v>
      </c>
    </row>
    <row r="130" spans="1:13" ht="15" customHeight="1" x14ac:dyDescent="0.2">
      <c r="A130" s="120">
        <v>82</v>
      </c>
      <c r="B130" s="115" t="s">
        <v>115</v>
      </c>
      <c r="C130" s="131" t="s">
        <v>118</v>
      </c>
      <c r="D130" s="72" t="s">
        <v>1</v>
      </c>
      <c r="E130" s="71">
        <v>706</v>
      </c>
      <c r="F130" s="54" t="s">
        <v>17</v>
      </c>
      <c r="G130" s="30">
        <f t="shared" si="38"/>
        <v>132980108.03999999</v>
      </c>
      <c r="H130" s="30">
        <f>H134</f>
        <v>0</v>
      </c>
      <c r="I130" s="30">
        <f t="shared" si="50"/>
        <v>0</v>
      </c>
      <c r="J130" s="30">
        <f t="shared" si="50"/>
        <v>0</v>
      </c>
      <c r="K130" s="30">
        <f t="shared" si="50"/>
        <v>132980108.03999999</v>
      </c>
      <c r="L130" s="30">
        <f t="shared" si="50"/>
        <v>0</v>
      </c>
      <c r="M130" s="30">
        <f t="shared" si="50"/>
        <v>0</v>
      </c>
    </row>
    <row r="131" spans="1:13" ht="22.5" x14ac:dyDescent="0.2">
      <c r="A131" s="121"/>
      <c r="B131" s="116"/>
      <c r="C131" s="132"/>
      <c r="D131" s="72" t="s">
        <v>119</v>
      </c>
      <c r="E131" s="71">
        <v>706</v>
      </c>
      <c r="F131" s="54" t="s">
        <v>17</v>
      </c>
      <c r="G131" s="30">
        <f t="shared" si="38"/>
        <v>109043688.59999999</v>
      </c>
      <c r="H131" s="30">
        <f t="shared" ref="H131:H133" si="51">H135</f>
        <v>0</v>
      </c>
      <c r="I131" s="30">
        <f t="shared" si="50"/>
        <v>0</v>
      </c>
      <c r="J131" s="30">
        <f t="shared" si="50"/>
        <v>0</v>
      </c>
      <c r="K131" s="30">
        <f t="shared" si="50"/>
        <v>109043688.59999999</v>
      </c>
      <c r="L131" s="30">
        <f t="shared" si="50"/>
        <v>0</v>
      </c>
      <c r="M131" s="30">
        <f t="shared" si="50"/>
        <v>0</v>
      </c>
    </row>
    <row r="132" spans="1:13" x14ac:dyDescent="0.2">
      <c r="A132" s="121"/>
      <c r="B132" s="116"/>
      <c r="C132" s="132"/>
      <c r="D132" s="72" t="s">
        <v>13</v>
      </c>
      <c r="E132" s="71">
        <v>706</v>
      </c>
      <c r="F132" s="54" t="s">
        <v>17</v>
      </c>
      <c r="G132" s="30">
        <f t="shared" si="38"/>
        <v>23936419.440000001</v>
      </c>
      <c r="H132" s="30">
        <f t="shared" si="51"/>
        <v>0</v>
      </c>
      <c r="I132" s="30">
        <f t="shared" si="50"/>
        <v>0</v>
      </c>
      <c r="J132" s="30">
        <f t="shared" si="50"/>
        <v>0</v>
      </c>
      <c r="K132" s="30">
        <f t="shared" si="50"/>
        <v>23936419.440000001</v>
      </c>
      <c r="L132" s="30">
        <f t="shared" si="50"/>
        <v>0</v>
      </c>
      <c r="M132" s="30">
        <f t="shared" si="50"/>
        <v>0</v>
      </c>
    </row>
    <row r="133" spans="1:13" ht="33.75" x14ac:dyDescent="0.2">
      <c r="A133" s="122"/>
      <c r="B133" s="117"/>
      <c r="C133" s="133"/>
      <c r="D133" s="72" t="s">
        <v>41</v>
      </c>
      <c r="E133" s="71">
        <v>706</v>
      </c>
      <c r="F133" s="54" t="s">
        <v>17</v>
      </c>
      <c r="G133" s="30">
        <f t="shared" si="38"/>
        <v>0</v>
      </c>
      <c r="H133" s="30">
        <f t="shared" si="51"/>
        <v>0</v>
      </c>
      <c r="I133" s="30">
        <f t="shared" si="50"/>
        <v>0</v>
      </c>
      <c r="J133" s="30">
        <f t="shared" si="50"/>
        <v>0</v>
      </c>
      <c r="K133" s="30">
        <f t="shared" si="50"/>
        <v>0</v>
      </c>
      <c r="L133" s="30">
        <f t="shared" si="50"/>
        <v>0</v>
      </c>
      <c r="M133" s="30">
        <f t="shared" si="50"/>
        <v>0</v>
      </c>
    </row>
    <row r="134" spans="1:13" ht="16.5" customHeight="1" x14ac:dyDescent="0.2">
      <c r="A134" s="120">
        <v>83</v>
      </c>
      <c r="B134" s="115" t="s">
        <v>116</v>
      </c>
      <c r="C134" s="131" t="s">
        <v>118</v>
      </c>
      <c r="D134" s="72" t="s">
        <v>1</v>
      </c>
      <c r="E134" s="71">
        <v>706</v>
      </c>
      <c r="F134" s="54" t="s">
        <v>121</v>
      </c>
      <c r="G134" s="30">
        <f t="shared" si="38"/>
        <v>132980108.03999999</v>
      </c>
      <c r="H134" s="30">
        <f>H135+H136+H137</f>
        <v>0</v>
      </c>
      <c r="I134" s="30">
        <f t="shared" ref="I134:M134" si="52">I135+I136+I137</f>
        <v>0</v>
      </c>
      <c r="J134" s="30">
        <f t="shared" si="52"/>
        <v>0</v>
      </c>
      <c r="K134" s="30">
        <f t="shared" si="52"/>
        <v>132980108.03999999</v>
      </c>
      <c r="L134" s="30">
        <f t="shared" si="52"/>
        <v>0</v>
      </c>
      <c r="M134" s="30">
        <f t="shared" si="52"/>
        <v>0</v>
      </c>
    </row>
    <row r="135" spans="1:13" ht="22.5" x14ac:dyDescent="0.2">
      <c r="A135" s="121"/>
      <c r="B135" s="116"/>
      <c r="C135" s="132"/>
      <c r="D135" s="72" t="s">
        <v>119</v>
      </c>
      <c r="E135" s="71">
        <v>706</v>
      </c>
      <c r="F135" s="54" t="s">
        <v>17</v>
      </c>
      <c r="G135" s="30">
        <f t="shared" si="38"/>
        <v>109043688.59999999</v>
      </c>
      <c r="H135" s="30">
        <v>0</v>
      </c>
      <c r="I135" s="30">
        <v>0</v>
      </c>
      <c r="J135" s="30">
        <v>0</v>
      </c>
      <c r="K135" s="31">
        <v>109043688.59999999</v>
      </c>
      <c r="L135" s="31">
        <v>0</v>
      </c>
      <c r="M135" s="31">
        <v>0</v>
      </c>
    </row>
    <row r="136" spans="1:13" x14ac:dyDescent="0.2">
      <c r="A136" s="121"/>
      <c r="B136" s="116"/>
      <c r="C136" s="132"/>
      <c r="D136" s="72" t="s">
        <v>13</v>
      </c>
      <c r="E136" s="71">
        <v>706</v>
      </c>
      <c r="F136" s="54" t="s">
        <v>17</v>
      </c>
      <c r="G136" s="30">
        <f t="shared" si="38"/>
        <v>23936419.440000001</v>
      </c>
      <c r="H136" s="30">
        <v>0</v>
      </c>
      <c r="I136" s="30">
        <v>0</v>
      </c>
      <c r="J136" s="30">
        <v>0</v>
      </c>
      <c r="K136" s="31">
        <v>23936419.440000001</v>
      </c>
      <c r="L136" s="31">
        <v>0</v>
      </c>
      <c r="M136" s="31">
        <v>0</v>
      </c>
    </row>
    <row r="137" spans="1:13" ht="33.75" x14ac:dyDescent="0.2">
      <c r="A137" s="122"/>
      <c r="B137" s="117"/>
      <c r="C137" s="133"/>
      <c r="D137" s="72" t="s">
        <v>41</v>
      </c>
      <c r="E137" s="71">
        <v>706</v>
      </c>
      <c r="F137" s="54" t="s">
        <v>17</v>
      </c>
      <c r="G137" s="30">
        <f t="shared" ref="G137:G141" si="53">H137+I137+J137+K137+L137+M137</f>
        <v>0</v>
      </c>
      <c r="H137" s="30">
        <v>0</v>
      </c>
      <c r="I137" s="30">
        <v>0</v>
      </c>
      <c r="J137" s="30">
        <v>0</v>
      </c>
      <c r="K137" s="31">
        <v>0</v>
      </c>
      <c r="L137" s="31">
        <v>0</v>
      </c>
      <c r="M137" s="31">
        <v>0</v>
      </c>
    </row>
    <row r="138" spans="1:13" x14ac:dyDescent="0.2">
      <c r="A138" s="126">
        <v>84</v>
      </c>
      <c r="B138" s="127" t="s">
        <v>42</v>
      </c>
      <c r="C138" s="143" t="s">
        <v>61</v>
      </c>
      <c r="D138" s="73" t="s">
        <v>1</v>
      </c>
      <c r="E138" s="54" t="s">
        <v>17</v>
      </c>
      <c r="F138" s="54" t="s">
        <v>17</v>
      </c>
      <c r="G138" s="30">
        <f t="shared" si="53"/>
        <v>27202286390.82</v>
      </c>
      <c r="H138" s="30">
        <f>H139+H140+H141</f>
        <v>3791445870.6199999</v>
      </c>
      <c r="I138" s="30">
        <f t="shared" ref="I138:M138" si="54">I139+I140+I141</f>
        <v>4004499715.1599998</v>
      </c>
      <c r="J138" s="30">
        <f t="shared" si="54"/>
        <v>4265044629</v>
      </c>
      <c r="K138" s="30">
        <f t="shared" si="54"/>
        <v>5123647899.04</v>
      </c>
      <c r="L138" s="30">
        <f t="shared" si="54"/>
        <v>4981669294</v>
      </c>
      <c r="M138" s="30">
        <f t="shared" si="54"/>
        <v>5035978983</v>
      </c>
    </row>
    <row r="139" spans="1:13" ht="22.5" x14ac:dyDescent="0.2">
      <c r="A139" s="126"/>
      <c r="B139" s="127"/>
      <c r="C139" s="143"/>
      <c r="D139" s="72" t="s">
        <v>119</v>
      </c>
      <c r="E139" s="54"/>
      <c r="F139" s="54" t="s">
        <v>17</v>
      </c>
      <c r="G139" s="30">
        <f t="shared" si="53"/>
        <v>109043688.59999999</v>
      </c>
      <c r="H139" s="30">
        <f t="shared" ref="H139:M141" si="55">H9</f>
        <v>0</v>
      </c>
      <c r="I139" s="30">
        <f t="shared" si="55"/>
        <v>0</v>
      </c>
      <c r="J139" s="30">
        <f t="shared" si="55"/>
        <v>0</v>
      </c>
      <c r="K139" s="30">
        <f t="shared" si="55"/>
        <v>109043688.59999999</v>
      </c>
      <c r="L139" s="30">
        <f t="shared" si="55"/>
        <v>0</v>
      </c>
      <c r="M139" s="30">
        <f t="shared" si="55"/>
        <v>0</v>
      </c>
    </row>
    <row r="140" spans="1:13" ht="12.75" customHeight="1" x14ac:dyDescent="0.2">
      <c r="A140" s="126"/>
      <c r="B140" s="127"/>
      <c r="C140" s="143"/>
      <c r="D140" s="73" t="s">
        <v>13</v>
      </c>
      <c r="E140" s="54" t="s">
        <v>17</v>
      </c>
      <c r="F140" s="54" t="s">
        <v>17</v>
      </c>
      <c r="G140" s="30">
        <f t="shared" si="53"/>
        <v>19399755929.84</v>
      </c>
      <c r="H140" s="30">
        <f t="shared" si="55"/>
        <v>2585595100</v>
      </c>
      <c r="I140" s="30">
        <f t="shared" si="55"/>
        <v>2709636417.4000001</v>
      </c>
      <c r="J140" s="30">
        <f t="shared" si="55"/>
        <v>2921008590</v>
      </c>
      <c r="K140" s="30">
        <f t="shared" si="55"/>
        <v>3708358655.4400001</v>
      </c>
      <c r="L140" s="30">
        <f t="shared" si="55"/>
        <v>3710423739</v>
      </c>
      <c r="M140" s="30">
        <f t="shared" si="55"/>
        <v>3764733428</v>
      </c>
    </row>
    <row r="141" spans="1:13" ht="33.75" x14ac:dyDescent="0.2">
      <c r="A141" s="126"/>
      <c r="B141" s="127"/>
      <c r="C141" s="143"/>
      <c r="D141" s="73" t="s">
        <v>41</v>
      </c>
      <c r="E141" s="54" t="s">
        <v>17</v>
      </c>
      <c r="F141" s="54" t="s">
        <v>17</v>
      </c>
      <c r="G141" s="30">
        <f t="shared" si="53"/>
        <v>7693486772.3799992</v>
      </c>
      <c r="H141" s="30">
        <f t="shared" si="55"/>
        <v>1205850770.6199999</v>
      </c>
      <c r="I141" s="30">
        <f t="shared" si="55"/>
        <v>1294863297.7599998</v>
      </c>
      <c r="J141" s="30">
        <f t="shared" si="55"/>
        <v>1344036039</v>
      </c>
      <c r="K141" s="30">
        <f t="shared" si="55"/>
        <v>1306245555</v>
      </c>
      <c r="L141" s="30">
        <f t="shared" si="55"/>
        <v>1271245555</v>
      </c>
      <c r="M141" s="30">
        <f t="shared" si="55"/>
        <v>1271245555</v>
      </c>
    </row>
    <row r="142" spans="1:13" x14ac:dyDescent="0.2">
      <c r="A142" s="5"/>
      <c r="B142" s="11"/>
      <c r="C142" s="76"/>
      <c r="D142" s="76"/>
      <c r="E142" s="6"/>
      <c r="F142" s="53"/>
      <c r="G142" s="7"/>
      <c r="H142" s="7"/>
      <c r="I142" s="7"/>
      <c r="J142" s="7"/>
      <c r="L142" s="7"/>
      <c r="M142" s="7"/>
    </row>
    <row r="143" spans="1:13" x14ac:dyDescent="0.2">
      <c r="A143" s="8"/>
      <c r="B143" s="147" t="s">
        <v>70</v>
      </c>
      <c r="C143" s="147"/>
      <c r="D143" s="147"/>
      <c r="E143" s="2"/>
      <c r="F143" s="57"/>
      <c r="G143" s="119" t="s">
        <v>71</v>
      </c>
      <c r="H143" s="119"/>
      <c r="I143" s="119"/>
      <c r="J143" s="119"/>
      <c r="L143" s="27"/>
      <c r="M143" s="27"/>
    </row>
    <row r="144" spans="1:13" x14ac:dyDescent="0.2">
      <c r="A144" s="8"/>
      <c r="B144" s="147"/>
      <c r="C144" s="147"/>
      <c r="D144" s="147"/>
      <c r="E144" s="2"/>
      <c r="F144" s="57"/>
      <c r="G144" s="119"/>
      <c r="H144" s="119"/>
      <c r="I144" s="119"/>
      <c r="J144" s="119"/>
      <c r="L144" s="27"/>
      <c r="M144" s="27"/>
    </row>
    <row r="145" spans="1:13" x14ac:dyDescent="0.2">
      <c r="A145" s="8"/>
      <c r="B145" s="29" t="s">
        <v>98</v>
      </c>
      <c r="C145" s="9"/>
      <c r="D145" s="10"/>
      <c r="E145" s="2"/>
      <c r="F145" s="57"/>
      <c r="G145" s="2"/>
      <c r="H145" s="2"/>
      <c r="I145" s="2"/>
      <c r="J145" s="2"/>
      <c r="L145" s="2"/>
      <c r="M145" s="2"/>
    </row>
    <row r="146" spans="1:13" x14ac:dyDescent="0.2">
      <c r="A146" s="8"/>
      <c r="B146" s="9"/>
      <c r="C146" s="9"/>
      <c r="D146" s="10"/>
      <c r="E146" s="2"/>
      <c r="F146" s="57"/>
      <c r="G146" s="33"/>
      <c r="H146" s="33"/>
      <c r="I146" s="33"/>
      <c r="J146" s="33"/>
      <c r="K146" s="33"/>
      <c r="L146" s="33"/>
      <c r="M146" s="33"/>
    </row>
    <row r="147" spans="1:13" x14ac:dyDescent="0.2">
      <c r="A147" s="8"/>
      <c r="B147" s="76"/>
      <c r="C147" s="76"/>
      <c r="D147" s="10"/>
      <c r="E147" s="2"/>
      <c r="F147" s="57"/>
      <c r="G147" s="33"/>
      <c r="H147" s="33"/>
      <c r="I147" s="33"/>
      <c r="J147" s="33"/>
      <c r="K147" s="33"/>
      <c r="L147" s="33"/>
      <c r="M147" s="33"/>
    </row>
    <row r="148" spans="1:13" x14ac:dyDescent="0.2">
      <c r="A148" s="12"/>
      <c r="B148" s="13"/>
      <c r="C148" s="13"/>
      <c r="D148" s="14"/>
      <c r="E148" s="1"/>
      <c r="F148" s="58"/>
      <c r="G148" s="33"/>
      <c r="H148" s="33"/>
      <c r="I148" s="33"/>
      <c r="J148" s="33"/>
      <c r="K148" s="33"/>
      <c r="L148" s="33"/>
      <c r="M148" s="33"/>
    </row>
    <row r="149" spans="1:13" x14ac:dyDescent="0.2">
      <c r="A149" s="12"/>
      <c r="B149" s="13"/>
      <c r="C149" s="13"/>
      <c r="D149" s="14"/>
      <c r="E149" s="1"/>
      <c r="F149" s="58"/>
      <c r="G149" s="1"/>
      <c r="H149" s="1"/>
      <c r="I149" s="1"/>
      <c r="J149" s="1"/>
      <c r="L149" s="1"/>
      <c r="M149" s="1"/>
    </row>
  </sheetData>
  <sheetProtection selectLockedCells="1" selectUnlockedCells="1"/>
  <autoFilter ref="A6:L141"/>
  <mergeCells count="72">
    <mergeCell ref="G1:J1"/>
    <mergeCell ref="G2:L2"/>
    <mergeCell ref="A3:L3"/>
    <mergeCell ref="J4:L4"/>
    <mergeCell ref="A5:A6"/>
    <mergeCell ref="B5:B6"/>
    <mergeCell ref="C5:C6"/>
    <mergeCell ref="D5:D6"/>
    <mergeCell ref="E5:F5"/>
    <mergeCell ref="G5:M5"/>
    <mergeCell ref="A8:A11"/>
    <mergeCell ref="B8:B11"/>
    <mergeCell ref="C8:C11"/>
    <mergeCell ref="A12:A15"/>
    <mergeCell ref="B12:B15"/>
    <mergeCell ref="C12:C15"/>
    <mergeCell ref="A16:A17"/>
    <mergeCell ref="B16:B17"/>
    <mergeCell ref="C16:C17"/>
    <mergeCell ref="A20:A22"/>
    <mergeCell ref="B20:B22"/>
    <mergeCell ref="C20:C22"/>
    <mergeCell ref="A23:A25"/>
    <mergeCell ref="B23:B25"/>
    <mergeCell ref="C23:C25"/>
    <mergeCell ref="A30:A33"/>
    <mergeCell ref="B30:B33"/>
    <mergeCell ref="C30:C33"/>
    <mergeCell ref="A34:A36"/>
    <mergeCell ref="B34:B36"/>
    <mergeCell ref="C34:C36"/>
    <mergeCell ref="A37:A39"/>
    <mergeCell ref="B37:B39"/>
    <mergeCell ref="C37:C39"/>
    <mergeCell ref="A40:A42"/>
    <mergeCell ref="B40:B42"/>
    <mergeCell ref="C40:C42"/>
    <mergeCell ref="A43:A45"/>
    <mergeCell ref="B43:B45"/>
    <mergeCell ref="C43:C45"/>
    <mergeCell ref="A52:A54"/>
    <mergeCell ref="B52:B54"/>
    <mergeCell ref="C52:C54"/>
    <mergeCell ref="A55:A57"/>
    <mergeCell ref="B55:B57"/>
    <mergeCell ref="C55:C57"/>
    <mergeCell ref="A58:A60"/>
    <mergeCell ref="B58:B60"/>
    <mergeCell ref="C58:C60"/>
    <mergeCell ref="A64:A66"/>
    <mergeCell ref="B64:B66"/>
    <mergeCell ref="C64:C66"/>
    <mergeCell ref="A67:A69"/>
    <mergeCell ref="B67:B69"/>
    <mergeCell ref="C67:C69"/>
    <mergeCell ref="A122:A125"/>
    <mergeCell ref="B122:B125"/>
    <mergeCell ref="C122:C125"/>
    <mergeCell ref="A126:A129"/>
    <mergeCell ref="B126:B129"/>
    <mergeCell ref="C126:C129"/>
    <mergeCell ref="A130:A133"/>
    <mergeCell ref="B130:B133"/>
    <mergeCell ref="C130:C133"/>
    <mergeCell ref="B143:D144"/>
    <mergeCell ref="G143:J144"/>
    <mergeCell ref="A134:A137"/>
    <mergeCell ref="B134:B137"/>
    <mergeCell ref="C134:C137"/>
    <mergeCell ref="A138:A141"/>
    <mergeCell ref="B138:B141"/>
    <mergeCell ref="C138:C141"/>
  </mergeCells>
  <pageMargins left="0.23622047244094491" right="0.19685039370078741" top="0.43307086614173229" bottom="0.35433070866141736" header="0.23622047244094491" footer="0.19685039370078741"/>
  <pageSetup paperSize="9" scale="85" orientation="landscape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ПРОЕКТ с питанием</vt:lpstr>
      <vt:lpstr>старая субвенция</vt:lpstr>
      <vt:lpstr>'ПРОЕКТ с питанием'!Заголовки_для_печати</vt:lpstr>
      <vt:lpstr>'старая субвенция'!Заголовки_для_печати</vt:lpstr>
      <vt:lpstr>'ПРОЕКТ с питанием'!Область_печати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2020-09-03T08:35:13Z</dcterms:modified>
</cp:coreProperties>
</file>