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831"/>
  </bookViews>
  <sheets>
    <sheet name="Приложение 2" sheetId="5" r:id="rId1"/>
    <sheet name="старая субвенция" sheetId="3" state="hidden" r:id="rId2"/>
  </sheets>
  <definedNames>
    <definedName name="_xlnm._FilterDatabase" localSheetId="0" hidden="1">'Приложение 2'!$A$6:$I$109</definedName>
    <definedName name="_xlnm._FilterDatabase" localSheetId="1" hidden="1">'старая субвенция'!$A$6:$L$141</definedName>
    <definedName name="_xlnm.Print_Titles" localSheetId="0">'Приложение 2'!$B:$B,'Приложение 2'!$5:$7</definedName>
    <definedName name="_xlnm.Print_Titles" localSheetId="1">'старая субвенция'!$B:$B,'старая субвенция'!$5:$7</definedName>
    <definedName name="_xlnm.Print_Area" localSheetId="0">'Приложение 2'!$A$1:$J$113</definedName>
  </definedNames>
  <calcPr calcId="152511"/>
</workbook>
</file>

<file path=xl/calcChain.xml><?xml version="1.0" encoding="utf-8"?>
<calcChain xmlns="http://schemas.openxmlformats.org/spreadsheetml/2006/main">
  <c r="I48" i="5" l="1"/>
  <c r="J48" i="5"/>
  <c r="H48" i="5"/>
  <c r="G52" i="5"/>
  <c r="J39" i="5" l="1"/>
  <c r="I39" i="5"/>
  <c r="K74" i="5" l="1"/>
  <c r="J67" i="5"/>
  <c r="I67" i="5"/>
  <c r="H67" i="5"/>
  <c r="J50" i="5"/>
  <c r="I50" i="5"/>
  <c r="H50" i="5"/>
  <c r="J49" i="5"/>
  <c r="I49" i="5"/>
  <c r="H49" i="5"/>
  <c r="J42" i="5"/>
  <c r="I42" i="5"/>
  <c r="H42" i="5"/>
  <c r="J16" i="5"/>
  <c r="I16" i="5"/>
  <c r="H39" i="5"/>
  <c r="K39" i="5" s="1"/>
  <c r="H16" i="5" l="1"/>
  <c r="H70" i="5" l="1"/>
  <c r="H69" i="5"/>
  <c r="H68" i="5" l="1"/>
  <c r="H66" i="5"/>
  <c r="H65" i="5"/>
  <c r="H64" i="5"/>
  <c r="H63" i="5" l="1"/>
  <c r="G45" i="5" l="1"/>
  <c r="G42" i="5"/>
  <c r="I70" i="5" l="1"/>
  <c r="J70" i="5"/>
  <c r="G74" i="5"/>
  <c r="G70" i="5" l="1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Q71" i="5"/>
  <c r="P71" i="5"/>
  <c r="R73" i="5" s="1"/>
  <c r="R91" i="5" l="1"/>
  <c r="R72" i="5"/>
  <c r="J71" i="5"/>
  <c r="R71" i="5" l="1"/>
  <c r="H34" i="5"/>
  <c r="H31" i="5" s="1"/>
  <c r="H19" i="5" l="1"/>
  <c r="H28" i="5"/>
  <c r="H36" i="5"/>
  <c r="H15" i="5" l="1"/>
  <c r="H14" i="5" s="1"/>
  <c r="G38" i="5" l="1"/>
  <c r="G72" i="5" l="1"/>
  <c r="G73" i="5"/>
  <c r="G78" i="5"/>
  <c r="G80" i="5"/>
  <c r="G82" i="5"/>
  <c r="G84" i="5"/>
  <c r="G86" i="5"/>
  <c r="G87" i="5"/>
  <c r="G88" i="5"/>
  <c r="G89" i="5"/>
  <c r="G90" i="5"/>
  <c r="I69" i="5"/>
  <c r="J69" i="5"/>
  <c r="I71" i="5"/>
  <c r="H71" i="5"/>
  <c r="G69" i="5" l="1"/>
  <c r="G71" i="5"/>
  <c r="J68" i="5"/>
  <c r="I68" i="5"/>
  <c r="J64" i="5"/>
  <c r="J54" i="5" s="1"/>
  <c r="J24" i="5" s="1"/>
  <c r="I64" i="5"/>
  <c r="I54" i="5" s="1"/>
  <c r="I24" i="5" s="1"/>
  <c r="G68" i="5" l="1"/>
  <c r="G64" i="5"/>
  <c r="H54" i="5"/>
  <c r="I34" i="5"/>
  <c r="J34" i="5"/>
  <c r="J43" i="5"/>
  <c r="J35" i="5" s="1"/>
  <c r="J32" i="5" s="1"/>
  <c r="I43" i="5"/>
  <c r="I35" i="5" s="1"/>
  <c r="I32" i="5" s="1"/>
  <c r="H43" i="5"/>
  <c r="H35" i="5" s="1"/>
  <c r="H32" i="5" s="1"/>
  <c r="H29" i="5" s="1"/>
  <c r="I36" i="5"/>
  <c r="H20" i="5" l="1"/>
  <c r="H27" i="5"/>
  <c r="H30" i="5"/>
  <c r="H24" i="5"/>
  <c r="G54" i="5"/>
  <c r="H12" i="5" l="1"/>
  <c r="H9" i="5" s="1"/>
  <c r="L9" i="5" s="1"/>
  <c r="H18" i="5"/>
  <c r="G24" i="5"/>
  <c r="G16" i="5" l="1"/>
  <c r="G17" i="5"/>
  <c r="G37" i="5"/>
  <c r="G40" i="5"/>
  <c r="G41" i="5"/>
  <c r="G43" i="5"/>
  <c r="G44" i="5"/>
  <c r="G49" i="5"/>
  <c r="G50" i="5"/>
  <c r="G51" i="5"/>
  <c r="G58" i="5"/>
  <c r="G60" i="5"/>
  <c r="G62" i="5"/>
  <c r="G67" i="5"/>
  <c r="G94" i="5"/>
  <c r="G96" i="5"/>
  <c r="G98" i="5"/>
  <c r="G100" i="5"/>
  <c r="G102" i="5"/>
  <c r="G103" i="5"/>
  <c r="G104" i="5"/>
  <c r="G105" i="5"/>
  <c r="G106" i="5"/>
  <c r="J101" i="5"/>
  <c r="J116" i="5" s="1"/>
  <c r="J99" i="5"/>
  <c r="J97" i="5"/>
  <c r="J95" i="5"/>
  <c r="J93" i="5"/>
  <c r="J85" i="5"/>
  <c r="J83" i="5"/>
  <c r="J81" i="5"/>
  <c r="J79" i="5"/>
  <c r="J77" i="5"/>
  <c r="J76" i="5" s="1"/>
  <c r="J66" i="5"/>
  <c r="J61" i="5"/>
  <c r="J59" i="5"/>
  <c r="J57" i="5"/>
  <c r="J31" i="5"/>
  <c r="J19" i="5" s="1"/>
  <c r="J15" i="5"/>
  <c r="J14" i="5" s="1"/>
  <c r="I101" i="5"/>
  <c r="I116" i="5" s="1"/>
  <c r="I99" i="5"/>
  <c r="I97" i="5"/>
  <c r="I95" i="5"/>
  <c r="I93" i="5"/>
  <c r="I85" i="5"/>
  <c r="I83" i="5"/>
  <c r="I81" i="5"/>
  <c r="I79" i="5"/>
  <c r="I77" i="5"/>
  <c r="I76" i="5" s="1"/>
  <c r="I66" i="5"/>
  <c r="I61" i="5"/>
  <c r="I59" i="5"/>
  <c r="I57" i="5"/>
  <c r="I31" i="5"/>
  <c r="I19" i="5" s="1"/>
  <c r="I15" i="5"/>
  <c r="I14" i="5" s="1"/>
  <c r="G14" i="5" l="1"/>
  <c r="J36" i="5"/>
  <c r="J65" i="5"/>
  <c r="I65" i="5"/>
  <c r="I56" i="5"/>
  <c r="I92" i="5"/>
  <c r="J33" i="5"/>
  <c r="J56" i="5"/>
  <c r="J22" i="5" s="1"/>
  <c r="J75" i="5"/>
  <c r="J92" i="5"/>
  <c r="I47" i="5"/>
  <c r="I46" i="5" s="1"/>
  <c r="I21" i="5" s="1"/>
  <c r="J28" i="5"/>
  <c r="J47" i="5"/>
  <c r="J46" i="5" s="1"/>
  <c r="J21" i="5" s="1"/>
  <c r="J91" i="5"/>
  <c r="J26" i="5" s="1"/>
  <c r="J12" i="5"/>
  <c r="I33" i="5"/>
  <c r="I30" i="5"/>
  <c r="I28" i="5"/>
  <c r="I12" i="5"/>
  <c r="I91" i="5"/>
  <c r="I26" i="5" s="1"/>
  <c r="I75" i="5"/>
  <c r="H101" i="5"/>
  <c r="G101" i="5" l="1"/>
  <c r="H116" i="5"/>
  <c r="I63" i="5"/>
  <c r="I55" i="5"/>
  <c r="J63" i="5"/>
  <c r="J55" i="5"/>
  <c r="I22" i="5"/>
  <c r="J30" i="5"/>
  <c r="I20" i="5"/>
  <c r="I29" i="5"/>
  <c r="I27" i="5" s="1"/>
  <c r="G39" i="5"/>
  <c r="G63" i="5" l="1"/>
  <c r="J53" i="5"/>
  <c r="J25" i="5"/>
  <c r="J23" i="5" s="1"/>
  <c r="I53" i="5"/>
  <c r="I25" i="5"/>
  <c r="I23" i="5" s="1"/>
  <c r="J29" i="5"/>
  <c r="J27" i="5" s="1"/>
  <c r="J20" i="5"/>
  <c r="J13" i="5" s="1"/>
  <c r="I18" i="5"/>
  <c r="J9" i="5"/>
  <c r="N9" i="5" s="1"/>
  <c r="I9" i="5"/>
  <c r="M9" i="5" s="1"/>
  <c r="H99" i="5"/>
  <c r="G99" i="5" s="1"/>
  <c r="H97" i="5"/>
  <c r="G97" i="5" s="1"/>
  <c r="H95" i="5"/>
  <c r="G95" i="5" s="1"/>
  <c r="H93" i="5"/>
  <c r="G93" i="5" s="1"/>
  <c r="H85" i="5"/>
  <c r="G85" i="5" s="1"/>
  <c r="H83" i="5"/>
  <c r="G83" i="5" s="1"/>
  <c r="H81" i="5"/>
  <c r="G81" i="5" s="1"/>
  <c r="H79" i="5"/>
  <c r="G79" i="5" s="1"/>
  <c r="H77" i="5"/>
  <c r="G77" i="5" s="1"/>
  <c r="H61" i="5"/>
  <c r="G61" i="5" s="1"/>
  <c r="H59" i="5"/>
  <c r="G59" i="5" s="1"/>
  <c r="H57" i="5"/>
  <c r="G57" i="5" s="1"/>
  <c r="I13" i="5" l="1"/>
  <c r="I10" i="5" s="1"/>
  <c r="M10" i="5" s="1"/>
  <c r="J18" i="5"/>
  <c r="G66" i="5"/>
  <c r="H76" i="5"/>
  <c r="G76" i="5" s="1"/>
  <c r="J108" i="5"/>
  <c r="I108" i="5"/>
  <c r="H92" i="5"/>
  <c r="G92" i="5" s="1"/>
  <c r="G36" i="5"/>
  <c r="H56" i="5"/>
  <c r="G56" i="5" s="1"/>
  <c r="H91" i="5"/>
  <c r="H75" i="5"/>
  <c r="G75" i="5" s="1"/>
  <c r="I11" i="5" l="1"/>
  <c r="I109" i="5"/>
  <c r="I117" i="5" s="1"/>
  <c r="I8" i="5"/>
  <c r="M8" i="5" s="1"/>
  <c r="J10" i="5"/>
  <c r="N10" i="5" s="1"/>
  <c r="J11" i="5"/>
  <c r="H26" i="5"/>
  <c r="G26" i="5" s="1"/>
  <c r="G91" i="5"/>
  <c r="G65" i="5"/>
  <c r="G31" i="5"/>
  <c r="G34" i="5"/>
  <c r="G32" i="5"/>
  <c r="G35" i="5"/>
  <c r="G15" i="5"/>
  <c r="H47" i="5"/>
  <c r="G47" i="5" s="1"/>
  <c r="G48" i="5"/>
  <c r="H22" i="5"/>
  <c r="G22" i="5" s="1"/>
  <c r="H55" i="5"/>
  <c r="H33" i="5"/>
  <c r="G33" i="5" s="1"/>
  <c r="I107" i="5" l="1"/>
  <c r="H25" i="5"/>
  <c r="H23" i="5" s="1"/>
  <c r="G23" i="5" s="1"/>
  <c r="G55" i="5"/>
  <c r="H53" i="5"/>
  <c r="G53" i="5" s="1"/>
  <c r="J109" i="5"/>
  <c r="J8" i="5"/>
  <c r="N8" i="5" s="1"/>
  <c r="G30" i="5"/>
  <c r="G28" i="5"/>
  <c r="G29" i="5"/>
  <c r="H46" i="5"/>
  <c r="J107" i="5" l="1"/>
  <c r="J117" i="5"/>
  <c r="G25" i="5"/>
  <c r="G46" i="5"/>
  <c r="H21" i="5"/>
  <c r="H13" i="5" s="1"/>
  <c r="G19" i="5"/>
  <c r="G12" i="5"/>
  <c r="G20" i="5"/>
  <c r="G27" i="5"/>
  <c r="G18" i="5"/>
  <c r="H11" i="5" l="1"/>
  <c r="G11" i="5" s="1"/>
  <c r="G21" i="5"/>
  <c r="G9" i="5" l="1"/>
  <c r="H108" i="5"/>
  <c r="G108" i="5" s="1"/>
  <c r="G13" i="5"/>
  <c r="H10" i="5"/>
  <c r="L10" i="5" s="1"/>
  <c r="G137" i="3"/>
  <c r="G136" i="3"/>
  <c r="G135" i="3"/>
  <c r="M134" i="3"/>
  <c r="L134" i="3"/>
  <c r="K134" i="3"/>
  <c r="J134" i="3"/>
  <c r="I134" i="3"/>
  <c r="H134" i="3"/>
  <c r="G134" i="3" s="1"/>
  <c r="M133" i="3"/>
  <c r="L133" i="3"/>
  <c r="K133" i="3"/>
  <c r="J133" i="3"/>
  <c r="I133" i="3"/>
  <c r="H133" i="3"/>
  <c r="G133" i="3"/>
  <c r="M132" i="3"/>
  <c r="L132" i="3"/>
  <c r="K132" i="3"/>
  <c r="J132" i="3"/>
  <c r="I132" i="3"/>
  <c r="H132" i="3"/>
  <c r="G132" i="3" s="1"/>
  <c r="M131" i="3"/>
  <c r="L131" i="3"/>
  <c r="K131" i="3"/>
  <c r="J131" i="3"/>
  <c r="I131" i="3"/>
  <c r="H131" i="3"/>
  <c r="G131" i="3"/>
  <c r="M130" i="3"/>
  <c r="L130" i="3"/>
  <c r="K130" i="3"/>
  <c r="J130" i="3"/>
  <c r="I130" i="3"/>
  <c r="H130" i="3"/>
  <c r="G130" i="3" s="1"/>
  <c r="M129" i="3"/>
  <c r="L129" i="3"/>
  <c r="K129" i="3"/>
  <c r="J129" i="3"/>
  <c r="I129" i="3"/>
  <c r="H129" i="3"/>
  <c r="G129" i="3"/>
  <c r="M128" i="3"/>
  <c r="L128" i="3"/>
  <c r="K128" i="3"/>
  <c r="J128" i="3"/>
  <c r="I128" i="3"/>
  <c r="H128" i="3"/>
  <c r="G128" i="3" s="1"/>
  <c r="M127" i="3"/>
  <c r="L127" i="3"/>
  <c r="K127" i="3"/>
  <c r="J127" i="3"/>
  <c r="I127" i="3"/>
  <c r="H127" i="3"/>
  <c r="G127" i="3"/>
  <c r="M126" i="3"/>
  <c r="L126" i="3"/>
  <c r="K126" i="3"/>
  <c r="J126" i="3"/>
  <c r="I126" i="3"/>
  <c r="H126" i="3"/>
  <c r="G126" i="3" s="1"/>
  <c r="M125" i="3"/>
  <c r="L125" i="3"/>
  <c r="K125" i="3"/>
  <c r="J125" i="3"/>
  <c r="I125" i="3"/>
  <c r="H125" i="3"/>
  <c r="G125" i="3"/>
  <c r="M124" i="3"/>
  <c r="L124" i="3"/>
  <c r="K124" i="3"/>
  <c r="J124" i="3"/>
  <c r="I124" i="3"/>
  <c r="H124" i="3"/>
  <c r="G124" i="3" s="1"/>
  <c r="M123" i="3"/>
  <c r="M31" i="3" s="1"/>
  <c r="M13" i="3" s="1"/>
  <c r="M9" i="3" s="1"/>
  <c r="M139" i="3" s="1"/>
  <c r="L123" i="3"/>
  <c r="K123" i="3"/>
  <c r="K31" i="3" s="1"/>
  <c r="K13" i="3" s="1"/>
  <c r="K9" i="3" s="1"/>
  <c r="K139" i="3" s="1"/>
  <c r="J123" i="3"/>
  <c r="I123" i="3"/>
  <c r="I31" i="3" s="1"/>
  <c r="I13" i="3" s="1"/>
  <c r="I9" i="3" s="1"/>
  <c r="I139" i="3" s="1"/>
  <c r="H123" i="3"/>
  <c r="G123" i="3"/>
  <c r="M122" i="3"/>
  <c r="L122" i="3"/>
  <c r="K122" i="3"/>
  <c r="J122" i="3"/>
  <c r="I122" i="3"/>
  <c r="H122" i="3"/>
  <c r="G122" i="3" s="1"/>
  <c r="G121" i="3"/>
  <c r="G120" i="3"/>
  <c r="G119" i="3"/>
  <c r="G118" i="3"/>
  <c r="G117" i="3"/>
  <c r="M116" i="3"/>
  <c r="L116" i="3"/>
  <c r="K116" i="3"/>
  <c r="J116" i="3"/>
  <c r="H116" i="3"/>
  <c r="G116" i="3"/>
  <c r="G115" i="3"/>
  <c r="J114" i="3"/>
  <c r="I114" i="3"/>
  <c r="H114" i="3"/>
  <c r="G114" i="3" s="1"/>
  <c r="G113" i="3"/>
  <c r="J112" i="3"/>
  <c r="I112" i="3"/>
  <c r="I106" i="3" s="1"/>
  <c r="H112" i="3"/>
  <c r="G112" i="3"/>
  <c r="G111" i="3"/>
  <c r="J110" i="3"/>
  <c r="J106" i="3" s="1"/>
  <c r="J29" i="3" s="1"/>
  <c r="I110" i="3"/>
  <c r="H110" i="3"/>
  <c r="G110" i="3" s="1"/>
  <c r="M109" i="3"/>
  <c r="M108" i="3" s="1"/>
  <c r="M106" i="3" s="1"/>
  <c r="L109" i="3"/>
  <c r="K109" i="3"/>
  <c r="K108" i="3" s="1"/>
  <c r="K106" i="3" s="1"/>
  <c r="J109" i="3"/>
  <c r="G109" i="3"/>
  <c r="L108" i="3"/>
  <c r="L107" i="3" s="1"/>
  <c r="J108" i="3"/>
  <c r="J107" i="3" s="1"/>
  <c r="I108" i="3"/>
  <c r="H108" i="3"/>
  <c r="M107" i="3"/>
  <c r="K107" i="3"/>
  <c r="I107" i="3"/>
  <c r="L106" i="3"/>
  <c r="H106" i="3"/>
  <c r="G105" i="3"/>
  <c r="G104" i="3"/>
  <c r="G103" i="3"/>
  <c r="G102" i="3"/>
  <c r="G101" i="3"/>
  <c r="M100" i="3"/>
  <c r="L100" i="3"/>
  <c r="L90" i="3" s="1"/>
  <c r="K100" i="3"/>
  <c r="J100" i="3"/>
  <c r="I100" i="3"/>
  <c r="H100" i="3"/>
  <c r="G100" i="3" s="1"/>
  <c r="G99" i="3"/>
  <c r="J98" i="3"/>
  <c r="I98" i="3"/>
  <c r="I90" i="3" s="1"/>
  <c r="I29" i="3" s="1"/>
  <c r="H98" i="3"/>
  <c r="G98" i="3"/>
  <c r="G97" i="3"/>
  <c r="J96" i="3"/>
  <c r="J90" i="3" s="1"/>
  <c r="I96" i="3"/>
  <c r="H96" i="3"/>
  <c r="G95" i="3"/>
  <c r="J94" i="3"/>
  <c r="I94" i="3"/>
  <c r="H94" i="3"/>
  <c r="G94" i="3"/>
  <c r="G93" i="3"/>
  <c r="M92" i="3"/>
  <c r="M91" i="3" s="1"/>
  <c r="L92" i="3"/>
  <c r="K92" i="3"/>
  <c r="K91" i="3" s="1"/>
  <c r="J92" i="3"/>
  <c r="I92" i="3"/>
  <c r="I91" i="3" s="1"/>
  <c r="H92" i="3"/>
  <c r="G92" i="3"/>
  <c r="L91" i="3"/>
  <c r="J91" i="3"/>
  <c r="H91" i="3"/>
  <c r="G91" i="3" s="1"/>
  <c r="M90" i="3"/>
  <c r="K90" i="3"/>
  <c r="K29" i="3" s="1"/>
  <c r="M89" i="3"/>
  <c r="G89" i="3"/>
  <c r="M88" i="3"/>
  <c r="L88" i="3"/>
  <c r="L87" i="3" s="1"/>
  <c r="L79" i="3" s="1"/>
  <c r="K88" i="3"/>
  <c r="J88" i="3"/>
  <c r="J87" i="3" s="1"/>
  <c r="J28" i="3" s="1"/>
  <c r="I88" i="3"/>
  <c r="H88" i="3"/>
  <c r="M87" i="3"/>
  <c r="K87" i="3"/>
  <c r="I87" i="3"/>
  <c r="G86" i="3"/>
  <c r="J85" i="3"/>
  <c r="I85" i="3"/>
  <c r="H85" i="3"/>
  <c r="G85" i="3" s="1"/>
  <c r="G84" i="3"/>
  <c r="J83" i="3"/>
  <c r="I83" i="3"/>
  <c r="H83" i="3"/>
  <c r="G83" i="3"/>
  <c r="G82" i="3"/>
  <c r="J81" i="3"/>
  <c r="I81" i="3"/>
  <c r="H81" i="3"/>
  <c r="M80" i="3"/>
  <c r="M79" i="3" s="1"/>
  <c r="L80" i="3"/>
  <c r="K80" i="3"/>
  <c r="K79" i="3" s="1"/>
  <c r="I80" i="3"/>
  <c r="I79" i="3" s="1"/>
  <c r="I78" i="3"/>
  <c r="G78" i="3" s="1"/>
  <c r="I77" i="3"/>
  <c r="G77" i="3" s="1"/>
  <c r="I76" i="3"/>
  <c r="K75" i="3"/>
  <c r="G74" i="3"/>
  <c r="M73" i="3"/>
  <c r="L73" i="3"/>
  <c r="L72" i="3" s="1"/>
  <c r="L71" i="3" s="1"/>
  <c r="L26" i="3" s="1"/>
  <c r="J73" i="3"/>
  <c r="J72" i="3" s="1"/>
  <c r="H73" i="3"/>
  <c r="M72" i="3"/>
  <c r="M71" i="3" s="1"/>
  <c r="J71" i="3"/>
  <c r="J26" i="3" s="1"/>
  <c r="M70" i="3"/>
  <c r="M60" i="3" s="1"/>
  <c r="L70" i="3"/>
  <c r="K70" i="3"/>
  <c r="K60" i="3" s="1"/>
  <c r="K57" i="3" s="1"/>
  <c r="K54" i="3" s="1"/>
  <c r="K25" i="3" s="1"/>
  <c r="J70" i="3"/>
  <c r="G70" i="3"/>
  <c r="G69" i="3"/>
  <c r="I68" i="3"/>
  <c r="G68" i="3" s="1"/>
  <c r="M67" i="3"/>
  <c r="L67" i="3"/>
  <c r="K67" i="3"/>
  <c r="J67" i="3"/>
  <c r="H67" i="3"/>
  <c r="M66" i="3"/>
  <c r="L66" i="3"/>
  <c r="L64" i="3" s="1"/>
  <c r="K66" i="3"/>
  <c r="J66" i="3"/>
  <c r="J64" i="3" s="1"/>
  <c r="I66" i="3"/>
  <c r="G66" i="3"/>
  <c r="G65" i="3"/>
  <c r="M64" i="3"/>
  <c r="K64" i="3"/>
  <c r="G64" i="3" s="1"/>
  <c r="I64" i="3"/>
  <c r="H64" i="3"/>
  <c r="G63" i="3"/>
  <c r="G62" i="3"/>
  <c r="M61" i="3"/>
  <c r="L61" i="3"/>
  <c r="K61" i="3"/>
  <c r="J61" i="3"/>
  <c r="I61" i="3"/>
  <c r="G61" i="3"/>
  <c r="L60" i="3"/>
  <c r="L57" i="3" s="1"/>
  <c r="L54" i="3" s="1"/>
  <c r="J60" i="3"/>
  <c r="J57" i="3" s="1"/>
  <c r="I60" i="3"/>
  <c r="H60" i="3"/>
  <c r="M59" i="3"/>
  <c r="L59" i="3"/>
  <c r="K59" i="3"/>
  <c r="J59" i="3"/>
  <c r="I59" i="3"/>
  <c r="H59" i="3"/>
  <c r="G59" i="3"/>
  <c r="J58" i="3"/>
  <c r="H58" i="3"/>
  <c r="M57" i="3"/>
  <c r="I57" i="3"/>
  <c r="L56" i="3"/>
  <c r="L24" i="3" s="1"/>
  <c r="L23" i="3" s="1"/>
  <c r="J56" i="3"/>
  <c r="H56" i="3"/>
  <c r="L55" i="3"/>
  <c r="J55" i="3"/>
  <c r="M54" i="3"/>
  <c r="M25" i="3" s="1"/>
  <c r="J54" i="3"/>
  <c r="I54" i="3"/>
  <c r="I25" i="3" s="1"/>
  <c r="L53" i="3"/>
  <c r="L52" i="3" s="1"/>
  <c r="J53" i="3"/>
  <c r="J52" i="3" s="1"/>
  <c r="H53" i="3"/>
  <c r="J51" i="3"/>
  <c r="G51" i="3"/>
  <c r="M50" i="3"/>
  <c r="L50" i="3"/>
  <c r="K50" i="3"/>
  <c r="J50" i="3"/>
  <c r="I50" i="3"/>
  <c r="G50" i="3"/>
  <c r="M49" i="3"/>
  <c r="L49" i="3"/>
  <c r="K49" i="3"/>
  <c r="J49" i="3"/>
  <c r="I49" i="3"/>
  <c r="G49" i="3"/>
  <c r="H48" i="3"/>
  <c r="G48" i="3"/>
  <c r="H47" i="3"/>
  <c r="G47" i="3"/>
  <c r="M46" i="3"/>
  <c r="L46" i="3"/>
  <c r="L42" i="3" s="1"/>
  <c r="K46" i="3"/>
  <c r="J46" i="3"/>
  <c r="J42" i="3" s="1"/>
  <c r="J39" i="3" s="1"/>
  <c r="I46" i="3"/>
  <c r="H46" i="3"/>
  <c r="M45" i="3"/>
  <c r="M43" i="3" s="1"/>
  <c r="L45" i="3"/>
  <c r="K45" i="3"/>
  <c r="K43" i="3" s="1"/>
  <c r="J45" i="3"/>
  <c r="I45" i="3"/>
  <c r="H45" i="3"/>
  <c r="G45" i="3"/>
  <c r="J44" i="3"/>
  <c r="I44" i="3"/>
  <c r="H44" i="3"/>
  <c r="G44" i="3"/>
  <c r="L43" i="3"/>
  <c r="J43" i="3"/>
  <c r="H43" i="3"/>
  <c r="M42" i="3"/>
  <c r="M39" i="3" s="1"/>
  <c r="K42" i="3"/>
  <c r="K39" i="3" s="1"/>
  <c r="K36" i="3" s="1"/>
  <c r="I42" i="3"/>
  <c r="I39" i="3" s="1"/>
  <c r="M41" i="3"/>
  <c r="L41" i="3"/>
  <c r="K41" i="3"/>
  <c r="J41" i="3"/>
  <c r="H41" i="3"/>
  <c r="M40" i="3"/>
  <c r="L39" i="3"/>
  <c r="M38" i="3"/>
  <c r="K38" i="3"/>
  <c r="M36" i="3"/>
  <c r="I36" i="3"/>
  <c r="M33" i="3"/>
  <c r="L33" i="3"/>
  <c r="K33" i="3"/>
  <c r="J33" i="3"/>
  <c r="I33" i="3"/>
  <c r="H33" i="3"/>
  <c r="G33" i="3" s="1"/>
  <c r="M32" i="3"/>
  <c r="L32" i="3"/>
  <c r="K32" i="3"/>
  <c r="J32" i="3"/>
  <c r="I32" i="3"/>
  <c r="H32" i="3"/>
  <c r="G32" i="3"/>
  <c r="L31" i="3"/>
  <c r="L30" i="3" s="1"/>
  <c r="J31" i="3"/>
  <c r="H31" i="3"/>
  <c r="K30" i="3"/>
  <c r="M29" i="3"/>
  <c r="L29" i="3"/>
  <c r="M28" i="3"/>
  <c r="K28" i="3"/>
  <c r="I28" i="3"/>
  <c r="L27" i="3"/>
  <c r="I27" i="3"/>
  <c r="M26" i="3"/>
  <c r="L25" i="3"/>
  <c r="J25" i="3"/>
  <c r="J24" i="3"/>
  <c r="J23" i="3"/>
  <c r="M22" i="3"/>
  <c r="I22" i="3"/>
  <c r="G19" i="3"/>
  <c r="M18" i="3"/>
  <c r="M17" i="3" s="1"/>
  <c r="M15" i="3" s="1"/>
  <c r="M11" i="3" s="1"/>
  <c r="M141" i="3" s="1"/>
  <c r="L18" i="3"/>
  <c r="K18" i="3"/>
  <c r="K17" i="3" s="1"/>
  <c r="J18" i="3"/>
  <c r="I18" i="3"/>
  <c r="I17" i="3" s="1"/>
  <c r="H18" i="3"/>
  <c r="G18" i="3"/>
  <c r="L17" i="3"/>
  <c r="L16" i="3" s="1"/>
  <c r="J17" i="3"/>
  <c r="J16" i="3" s="1"/>
  <c r="H17" i="3"/>
  <c r="M16" i="3"/>
  <c r="I16" i="3"/>
  <c r="J13" i="3"/>
  <c r="J9" i="3"/>
  <c r="H8" i="5" l="1"/>
  <c r="G10" i="5"/>
  <c r="H109" i="5"/>
  <c r="J36" i="3"/>
  <c r="J22" i="3"/>
  <c r="J139" i="3"/>
  <c r="K15" i="3"/>
  <c r="K11" i="3" s="1"/>
  <c r="K141" i="3" s="1"/>
  <c r="G31" i="3"/>
  <c r="H30" i="3"/>
  <c r="K37" i="3"/>
  <c r="K35" i="3"/>
  <c r="K34" i="3" s="1"/>
  <c r="K21" i="3"/>
  <c r="L36" i="3"/>
  <c r="L22" i="3"/>
  <c r="J40" i="3"/>
  <c r="J38" i="3"/>
  <c r="L40" i="3"/>
  <c r="L38" i="3"/>
  <c r="G46" i="3"/>
  <c r="H42" i="3"/>
  <c r="H13" i="3"/>
  <c r="L13" i="3"/>
  <c r="J15" i="3"/>
  <c r="J11" i="3" s="1"/>
  <c r="J141" i="3" s="1"/>
  <c r="K16" i="3"/>
  <c r="G17" i="3"/>
  <c r="H16" i="3"/>
  <c r="G16" i="3" s="1"/>
  <c r="K22" i="3"/>
  <c r="I30" i="3"/>
  <c r="M30" i="3"/>
  <c r="J30" i="3"/>
  <c r="M37" i="3"/>
  <c r="M35" i="3"/>
  <c r="M34" i="3" s="1"/>
  <c r="M21" i="3"/>
  <c r="K40" i="3"/>
  <c r="H40" i="3"/>
  <c r="H38" i="3"/>
  <c r="I43" i="3"/>
  <c r="G43" i="3" s="1"/>
  <c r="I41" i="3"/>
  <c r="I58" i="3"/>
  <c r="I56" i="3"/>
  <c r="K58" i="3"/>
  <c r="K56" i="3"/>
  <c r="M58" i="3"/>
  <c r="M56" i="3"/>
  <c r="H72" i="3"/>
  <c r="G76" i="3"/>
  <c r="I73" i="3"/>
  <c r="I72" i="3" s="1"/>
  <c r="I71" i="3" s="1"/>
  <c r="I26" i="3" s="1"/>
  <c r="I15" i="3" s="1"/>
  <c r="I11" i="3" s="1"/>
  <c r="I141" i="3" s="1"/>
  <c r="G88" i="3"/>
  <c r="H87" i="3"/>
  <c r="G96" i="3"/>
  <c r="H90" i="3"/>
  <c r="G106" i="3"/>
  <c r="H24" i="3"/>
  <c r="K27" i="3"/>
  <c r="M27" i="3"/>
  <c r="L28" i="3"/>
  <c r="L58" i="3"/>
  <c r="G58" i="3" s="1"/>
  <c r="G60" i="3"/>
  <c r="H57" i="3"/>
  <c r="I67" i="3"/>
  <c r="G67" i="3" s="1"/>
  <c r="G75" i="3"/>
  <c r="K73" i="3"/>
  <c r="K72" i="3" s="1"/>
  <c r="K71" i="3" s="1"/>
  <c r="K26" i="3" s="1"/>
  <c r="G81" i="3"/>
  <c r="H80" i="3"/>
  <c r="J80" i="3"/>
  <c r="G108" i="3"/>
  <c r="H107" i="3"/>
  <c r="G107" i="3" s="1"/>
  <c r="G8" i="5" l="1"/>
  <c r="L8" i="5"/>
  <c r="K109" i="5"/>
  <c r="H117" i="5"/>
  <c r="G109" i="5"/>
  <c r="H107" i="5"/>
  <c r="G107" i="5" s="1"/>
  <c r="J79" i="3"/>
  <c r="J27" i="3"/>
  <c r="G57" i="3"/>
  <c r="H54" i="3"/>
  <c r="H55" i="3"/>
  <c r="G90" i="3"/>
  <c r="H29" i="3"/>
  <c r="G29" i="3" s="1"/>
  <c r="H28" i="3"/>
  <c r="G28" i="3" s="1"/>
  <c r="G87" i="3"/>
  <c r="H71" i="3"/>
  <c r="G72" i="3"/>
  <c r="M55" i="3"/>
  <c r="M53" i="3"/>
  <c r="M52" i="3" s="1"/>
  <c r="M24" i="3"/>
  <c r="M23" i="3" s="1"/>
  <c r="K55" i="3"/>
  <c r="K53" i="3"/>
  <c r="K52" i="3" s="1"/>
  <c r="K24" i="3"/>
  <c r="K23" i="3" s="1"/>
  <c r="I55" i="3"/>
  <c r="I53" i="3"/>
  <c r="I24" i="3"/>
  <c r="I23" i="3" s="1"/>
  <c r="G56" i="3"/>
  <c r="L9" i="3"/>
  <c r="G42" i="3"/>
  <c r="H39" i="3"/>
  <c r="G30" i="3"/>
  <c r="H79" i="3"/>
  <c r="G79" i="3" s="1"/>
  <c r="G80" i="3"/>
  <c r="H27" i="3"/>
  <c r="G27" i="3" s="1"/>
  <c r="G73" i="3"/>
  <c r="I38" i="3"/>
  <c r="I40" i="3"/>
  <c r="G40" i="3" s="1"/>
  <c r="H37" i="3"/>
  <c r="H35" i="3"/>
  <c r="H21" i="3"/>
  <c r="G41" i="3"/>
  <c r="M20" i="3"/>
  <c r="M14" i="3"/>
  <c r="G13" i="3"/>
  <c r="H9" i="3"/>
  <c r="L37" i="3"/>
  <c r="L35" i="3"/>
  <c r="L34" i="3" s="1"/>
  <c r="L21" i="3"/>
  <c r="J35" i="3"/>
  <c r="J34" i="3" s="1"/>
  <c r="J21" i="3"/>
  <c r="J37" i="3"/>
  <c r="L15" i="3"/>
  <c r="L11" i="3" s="1"/>
  <c r="L141" i="3" s="1"/>
  <c r="K20" i="3"/>
  <c r="K14" i="3"/>
  <c r="K10" i="3" l="1"/>
  <c r="K12" i="3"/>
  <c r="J20" i="3"/>
  <c r="J14" i="3"/>
  <c r="L20" i="3"/>
  <c r="L14" i="3"/>
  <c r="M10" i="3"/>
  <c r="M12" i="3"/>
  <c r="G37" i="3"/>
  <c r="I37" i="3"/>
  <c r="I35" i="3"/>
  <c r="I34" i="3" s="1"/>
  <c r="I21" i="3"/>
  <c r="I52" i="3"/>
  <c r="G53" i="3"/>
  <c r="G24" i="3"/>
  <c r="G55" i="3"/>
  <c r="H139" i="3"/>
  <c r="G9" i="3"/>
  <c r="G21" i="3"/>
  <c r="H20" i="3"/>
  <c r="H14" i="3"/>
  <c r="G38" i="3"/>
  <c r="G39" i="3"/>
  <c r="H36" i="3"/>
  <c r="G36" i="3" s="1"/>
  <c r="H22" i="3"/>
  <c r="L139" i="3"/>
  <c r="G71" i="3"/>
  <c r="H26" i="3"/>
  <c r="G26" i="3" s="1"/>
  <c r="G54" i="3"/>
  <c r="H25" i="3"/>
  <c r="H52" i="3"/>
  <c r="G52" i="3" s="1"/>
  <c r="G139" i="3" l="1"/>
  <c r="G35" i="3"/>
  <c r="M140" i="3"/>
  <c r="M138" i="3" s="1"/>
  <c r="M8" i="3"/>
  <c r="K140" i="3"/>
  <c r="K138" i="3" s="1"/>
  <c r="K8" i="3"/>
  <c r="G25" i="3"/>
  <c r="H23" i="3"/>
  <c r="G23" i="3" s="1"/>
  <c r="G22" i="3"/>
  <c r="H15" i="3"/>
  <c r="H10" i="3"/>
  <c r="G14" i="3"/>
  <c r="I20" i="3"/>
  <c r="G20" i="3" s="1"/>
  <c r="I14" i="3"/>
  <c r="H34" i="3"/>
  <c r="G34" i="3" s="1"/>
  <c r="L10" i="3"/>
  <c r="L12" i="3"/>
  <c r="J10" i="3"/>
  <c r="J12" i="3"/>
  <c r="G15" i="3" l="1"/>
  <c r="H11" i="3"/>
  <c r="J140" i="3"/>
  <c r="J138" i="3" s="1"/>
  <c r="J8" i="3"/>
  <c r="L140" i="3"/>
  <c r="L138" i="3" s="1"/>
  <c r="L8" i="3"/>
  <c r="I10" i="3"/>
  <c r="I12" i="3"/>
  <c r="H12" i="3"/>
  <c r="G12" i="3" s="1"/>
  <c r="H140" i="3"/>
  <c r="G10" i="3"/>
  <c r="H8" i="3"/>
  <c r="I140" i="3" l="1"/>
  <c r="I138" i="3" s="1"/>
  <c r="I8" i="3"/>
  <c r="G8" i="3"/>
  <c r="H138" i="3"/>
  <c r="G138" i="3" s="1"/>
  <c r="H141" i="3"/>
  <c r="G141" i="3" s="1"/>
  <c r="G11" i="3"/>
  <c r="G140" i="3" l="1"/>
</calcChain>
</file>

<file path=xl/comments1.xml><?xml version="1.0" encoding="utf-8"?>
<comments xmlns="http://schemas.openxmlformats.org/spreadsheetml/2006/main">
  <authors>
    <author>Автор</author>
  </authors>
  <commentList>
    <comment ref="H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1 000 000,00 - на 1.1.5
1 000 000,00 - на 1.1.8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1 000 000,00 - на 1.1.5
1 000 000,00 - на 1.1.8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1 000 000,00 - на 1.1.5
1 000 000,00 - на 1.1.8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-1186029,0р и посадили на медкабинеты п4 м1.1.2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-313971,0 и посадили на мед.кабинеты п4м 1.1.2 </t>
        </r>
      </text>
    </comment>
    <comment ref="I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-313971,0 и посадили на мед.кабинеты п4м 1.1.2 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-313971,0 и посадили на мед.кабинеты п4м 1.1.2 </t>
        </r>
      </text>
    </comment>
    <comment ref="H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13 019 800,00 на питание ОВЗ (2.2.2)</t>
        </r>
      </text>
    </comment>
    <comment ref="I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13 019 800,00 на питание ОВЗ (2.2.2)</t>
        </r>
      </text>
    </comment>
    <comment ref="J9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13 019 800,00 на питание ОВЗ (2.2.2)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16544100р-ув787-790 от 17.07.18
+15287300-ув.839 (ув.МРОТ)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+582832,2 передвигаем с п.5 м.1.1.1(лет.оздоровление)
+3000000 c ИЛ
+1500000 с приравненных з/п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</t>
        </r>
        <r>
          <rPr>
            <sz val="8"/>
            <color indexed="81"/>
            <rFont val="Tahoma"/>
            <family val="2"/>
            <charset val="204"/>
          </rPr>
          <t>ведомления на общ.сумму 132980108,04 р. переделают на упр.имущества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+2000000 с ИЛ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+5000000 с ИЛ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ЦРМИ</t>
        </r>
      </text>
    </comment>
    <comment ref="J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-582832,2 передвигаем на п.1 м.1.1.2</t>
        </r>
      </text>
    </comment>
  </commentList>
</comments>
</file>

<file path=xl/sharedStrings.xml><?xml version="1.0" encoding="utf-8"?>
<sst xmlns="http://schemas.openxmlformats.org/spreadsheetml/2006/main" count="892" uniqueCount="171">
  <si>
    <t>№ п/п</t>
  </si>
  <si>
    <t>Всего</t>
  </si>
  <si>
    <t>Ответственные исполнители, соисполнители, участники</t>
  </si>
  <si>
    <t>2016 год</t>
  </si>
  <si>
    <t>2017 год</t>
  </si>
  <si>
    <t>2018 год</t>
  </si>
  <si>
    <t>Муниципальная программа "Развитие системы образования МО "Город Астрахань"</t>
  </si>
  <si>
    <t>Управление по образованию и науке администрации МО "Город Астрахань"</t>
  </si>
  <si>
    <t>Подпрограмма 4. "Психофизическая безопасность детей и подростков"</t>
  </si>
  <si>
    <t>Распределение расходов на реализацию муниципальной программы МО "Город Астрахань"  "Развитие системы образования МО "Город Астрахань"</t>
  </si>
  <si>
    <t>Источники финансирования</t>
  </si>
  <si>
    <t>всего</t>
  </si>
  <si>
    <t>Итого</t>
  </si>
  <si>
    <t>Бюджет АО</t>
  </si>
  <si>
    <t>Подпрограмма 1. "Повышение доступности и качества дошкольного, общего, дополнительного образования"</t>
  </si>
  <si>
    <t>Подпрограмма 2.  "Приведение зданий и прилегающих территорий учреждений образования и спорта администрации муниципального образования «Город Астрахань» в соответствие с требованиями строительных норм и правил, пожарной, антитеррористической и санитарно-эпидемиологической безопасности"</t>
  </si>
  <si>
    <t>Подпрограмма 3.  "Строительство, реконструкция и капитальный ремонт объектов образования города Астрахани"</t>
  </si>
  <si>
    <t>х</t>
  </si>
  <si>
    <r>
      <rPr>
        <b/>
        <sz val="8"/>
        <rFont val="Times New Roman"/>
        <family val="1"/>
        <charset val="204"/>
      </rPr>
      <t>Мероприятие 1.1.1</t>
    </r>
    <r>
      <rPr>
        <sz val="8"/>
        <rFont val="Times New Roman"/>
        <family val="1"/>
        <charset val="204"/>
      </rPr>
      <t xml:space="preserve">. Проведение текущего ремонта 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</si>
  <si>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пожарной и  санитарно-эпидемиологической безопасности в 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</si>
  <si>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Профилактика правонарушений  среди обучающихся  в муниципальном образовании «Город Астрахань»</t>
    </r>
  </si>
  <si>
    <r>
      <rPr>
        <b/>
        <sz val="8"/>
        <color indexed="8"/>
        <rFont val="Times New Roman"/>
        <family val="1"/>
        <charset val="204"/>
      </rPr>
      <t>Задача 1.1</t>
    </r>
    <r>
      <rPr>
        <sz val="8"/>
        <color indexed="8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</si>
  <si>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</si>
  <si>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 Организация профилактической  работы в муниципальных образовательных организациях города Астрахани по пропаганде здорового образа жизни, вреда курения, алкоголизма и наркотиков</t>
    </r>
  </si>
  <si>
    <r>
      <rPr>
        <b/>
        <sz val="8"/>
        <rFont val="Times New Roman"/>
        <family val="1"/>
        <charset val="204"/>
      </rPr>
      <t>Мероприятие 1.2.1</t>
    </r>
    <r>
      <rPr>
        <sz val="8"/>
        <rFont val="Times New Roman"/>
        <family val="1"/>
        <charset val="204"/>
      </rPr>
      <t>.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</si>
  <si>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>Задача 1.3.</t>
    </r>
    <r>
      <rPr>
        <sz val="8"/>
        <rFont val="Times New Roman"/>
        <family val="1"/>
        <charset val="204"/>
      </rPr>
      <t xml:space="preserve"> Формирование толерантного сознания и поведения, противодействие экстремизму у обучающихся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</si>
  <si>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Разработка и реализация мер, направленных на распространение в среде обучающихся образовательных организаций МО "Город Астрахань" идей духовного единства и повышения культуры межконфессионального общения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</si>
  <si>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</si>
  <si>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Организация воспитательной  работы с детьми в каникулярное время с обязательной организацией питания и отдыха детей 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</si>
  <si>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Организация работы  лагерей с дневным пребыванием на базе муниципальных образовательных организаций в летний каникулярный период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</si>
  <si>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Приобщение детей и подростков к здоровому образу жизни во внешкольное время 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</si>
  <si>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Организация работы по формированию здорового образа жизни </t>
    </r>
  </si>
  <si>
    <r>
      <rPr>
        <b/>
        <sz val="8"/>
        <rFont val="Times New Roman"/>
        <family val="1"/>
        <charset val="204"/>
      </rPr>
      <t xml:space="preserve">Задача 1.3. </t>
    </r>
    <r>
      <rPr>
        <sz val="8"/>
        <rFont val="Times New Roman"/>
        <family val="1"/>
        <charset val="204"/>
      </rPr>
      <t xml:space="preserve">Создание условий для сохранения и дальнейшего развития организаций, деятельность которых направлена на реализацию услуг по обеспечению отдыха детей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</si>
  <si>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Осуществление контроля за качеством и безопасностью предоставляемых услуг, в том числе услуги питания, организация досуга, соблюдение техники безопасности</t>
    </r>
  </si>
  <si>
    <r>
      <rPr>
        <b/>
        <sz val="8"/>
        <rFont val="Times New Roman"/>
        <family val="1"/>
        <charset val="204"/>
      </rPr>
      <t xml:space="preserve">Задача 1.4. </t>
    </r>
    <r>
      <rPr>
        <sz val="8"/>
        <rFont val="Times New Roman"/>
        <family val="1"/>
        <charset val="204"/>
      </rPr>
      <t xml:space="preserve"> Организация общественно-полезной деятельности в муниципальных образовательных организациях в каникулярный период</t>
    </r>
  </si>
  <si>
    <r>
      <rPr>
        <b/>
        <sz val="8"/>
        <rFont val="Times New Roman"/>
        <family val="1"/>
        <charset val="204"/>
      </rPr>
      <t xml:space="preserve">Мероприятие 1.4.1. </t>
    </r>
    <r>
      <rPr>
        <sz val="8"/>
        <rFont val="Times New Roman"/>
        <family val="1"/>
        <charset val="204"/>
      </rPr>
      <t xml:space="preserve">                                                                     Организация работы на пришкольных участках, в  ремонтных бригадах,организованных на базе муниципальных образовательных организаций города</t>
    </r>
  </si>
  <si>
    <r>
      <rPr>
        <b/>
        <sz val="8"/>
        <rFont val="Times New Roman"/>
        <family val="1"/>
        <charset val="204"/>
      </rPr>
      <t xml:space="preserve">Задача 1.5. </t>
    </r>
    <r>
      <rPr>
        <sz val="8"/>
        <rFont val="Times New Roman"/>
        <family val="1"/>
        <charset val="204"/>
      </rPr>
      <t>Создание условий для организации культурно-досуговой деятельности, направленной на развитие творческого потенциала детей, их духовно-нравственное развитие</t>
    </r>
  </si>
  <si>
    <r>
      <rPr>
        <b/>
        <sz val="8"/>
        <color indexed="8"/>
        <rFont val="Times New Roman"/>
        <family val="1"/>
        <charset val="204"/>
      </rPr>
      <t>Мероприятие 1.5.1.</t>
    </r>
    <r>
      <rPr>
        <sz val="8"/>
        <color indexed="8"/>
        <rFont val="Times New Roman"/>
        <family val="1"/>
        <charset val="204"/>
      </rPr>
      <t xml:space="preserve"> Организация досуга детей на базе подростковых клубов МБУ "Центр развития молодежных инициатив"</t>
    </r>
  </si>
  <si>
    <r>
      <rPr>
        <b/>
        <sz val="8"/>
        <rFont val="Times New Roman"/>
        <family val="1"/>
        <charset val="204"/>
      </rPr>
      <t xml:space="preserve">Мероприятие 1.5.2.  </t>
    </r>
    <r>
      <rPr>
        <sz val="8"/>
        <rFont val="Times New Roman"/>
        <family val="1"/>
        <charset val="204"/>
      </rPr>
      <t>Организация и проведение экскурсионно-познавательных поездок по памятным местам города Астрахани и Астраханской области</t>
    </r>
  </si>
  <si>
    <r>
      <rPr>
        <b/>
        <sz val="8"/>
        <rFont val="Times New Roman"/>
        <family val="1"/>
        <charset val="204"/>
      </rPr>
      <t>Мероприятие 1.5.3.</t>
    </r>
    <r>
      <rPr>
        <sz val="8"/>
        <rFont val="Times New Roman"/>
        <family val="1"/>
        <charset val="204"/>
      </rPr>
      <t xml:space="preserve"> Организация туристических походов</t>
    </r>
  </si>
  <si>
    <r>
      <rPr>
        <b/>
        <sz val="8"/>
        <rFont val="Times New Roman"/>
        <family val="1"/>
        <charset val="204"/>
      </rPr>
      <t xml:space="preserve">Мероприятие 1.5.5. </t>
    </r>
    <r>
      <rPr>
        <sz val="8"/>
        <rFont val="Times New Roman"/>
        <family val="1"/>
        <charset val="204"/>
      </rPr>
      <t xml:space="preserve"> Культурно-массовые мероприятия для детей, в том числе посещающих  лагеря с дневным пребыванием</t>
    </r>
  </si>
  <si>
    <t>Бюджет  МО "Город Астрахань"</t>
  </si>
  <si>
    <t>Итого по программе</t>
  </si>
  <si>
    <t>Не требует финансирования</t>
  </si>
  <si>
    <t>Планируемые расходы, в рублях</t>
  </si>
  <si>
    <t>ВЦП   "Организация отдыха и досуга детей и подростков города Астрахани"</t>
  </si>
  <si>
    <t>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</si>
  <si>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 </t>
    </r>
    <r>
      <rPr>
        <sz val="8"/>
        <rFont val="Times New Roman"/>
        <family val="1"/>
        <charset val="204"/>
      </rPr>
      <t>Создание организационно-методических условий для исполнения муниципального задания подведомственными организациями и повышения качества оказываемых услуг</t>
    </r>
  </si>
  <si>
    <r>
      <rPr>
        <b/>
        <sz val="8"/>
        <rFont val="Times New Roman"/>
        <family val="1"/>
        <charset val="204"/>
      </rPr>
      <t xml:space="preserve">Мероприятие 1.5.4. </t>
    </r>
    <r>
      <rPr>
        <sz val="8"/>
        <rFont val="Times New Roman"/>
        <family val="1"/>
        <charset val="204"/>
      </rPr>
      <t>Организация досуга детей в организациях дополнительного образования в летний каникулярный период</t>
    </r>
  </si>
  <si>
    <r>
      <rPr>
        <b/>
        <sz val="8"/>
        <color indexed="8"/>
        <rFont val="Times New Roman"/>
        <family val="1"/>
        <charset val="204"/>
      </rPr>
      <t xml:space="preserve">Цель 1.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</si>
  <si>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t xml:space="preserve">Мероприятие 1.1.4.  </t>
    </r>
    <r>
      <rPr>
        <sz val="8"/>
        <rFont val="Times New Roman"/>
        <family val="1"/>
        <charset val="204"/>
      </rPr>
      <t>Транспортное обеспечение  мероприятий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</si>
  <si>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Повышение  степени доступности качественного образования на территории муниципального образования «Город Астрахань» и позитивной социализации обучающихся в соответствии с меняющимися запросами личности, общества, государства и задачами социально-экономического развития города, региона, Российской Федерации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</si>
  <si>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</si>
  <si>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"/>
        <rFont val="Times New Roman"/>
        <family val="1"/>
        <charset val="204"/>
      </rPr>
      <t>Основное мероприятие 1.1.1.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</si>
  <si>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rPr>
        <b/>
        <sz val="8"/>
        <rFont val="Times New Roman"/>
        <family val="1"/>
        <charset val="204"/>
      </rPr>
      <t>Мероприятие 2.</t>
    </r>
    <r>
      <rPr>
        <sz val="8"/>
        <rFont val="Times New Roman"/>
        <family val="1"/>
        <charset val="204"/>
      </rPr>
      <t xml:space="preserve"> Снижение неэффективных расходов в сфере образования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</si>
  <si>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Обеспечение деятельности подведомственных организаций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</si>
  <si>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Обеспечение антитеррористической безопасности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</si>
  <si>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>Задача 2.1.</t>
    </r>
    <r>
      <rPr>
        <sz val="8"/>
        <rFont val="Times New Roman"/>
        <family val="1"/>
        <charset val="204"/>
      </rPr>
      <t xml:space="preserve"> Повышение доступности, своевременности и качества оказания медицинской помощи обучающимся муниципальных образовательных организаций города Астрахани</t>
    </r>
  </si>
  <si>
    <t>2019 год</t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</si>
  <si>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Оптимизация сети муниципальных образовательных учреждений </t>
    </r>
  </si>
  <si>
    <t>Управление образования администрации МО "Город Астрахань",  управление культуры администрации МО "Город Астрахань"</t>
  </si>
  <si>
    <t>Управление  образования администрации МО "Город Астрахань"</t>
  </si>
  <si>
    <t>Управление образования администрации МО "Город Астрахань"</t>
  </si>
  <si>
    <t>Управление  образования администрации МО "Город Астрахань",  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</si>
  <si>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>Цель 2.</t>
    </r>
    <r>
      <rPr>
        <sz val="8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</si>
  <si>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t>Управление по капитальному строительству администрации МО "Город Астрахань"</t>
  </si>
  <si>
    <t>Подпрограмма 5.  "Организация отдыха и досуга детей и подростков города Астрахани"</t>
  </si>
  <si>
    <r>
      <t xml:space="preserve">Мероприятие 1.1.6.  </t>
    </r>
    <r>
      <rPr>
        <sz val="8"/>
        <rFont val="Times New Roman"/>
        <family val="1"/>
        <charset val="204"/>
      </rPr>
      <t>Учебные сборы с юношами 10-х классов муниципальных образовательных организаций, проходящими подготовку по основам военной службы</t>
    </r>
  </si>
  <si>
    <r>
      <rPr>
        <b/>
        <sz val="8"/>
        <rFont val="Times New Roman"/>
        <family val="1"/>
        <charset val="204"/>
      </rPr>
      <t xml:space="preserve">Мероприятие 1.1.4. </t>
    </r>
    <r>
      <rPr>
        <sz val="8"/>
        <rFont val="Times New Roman"/>
        <family val="1"/>
        <charset val="204"/>
      </rPr>
      <t xml:space="preserve">Обеспечение пожарной, антитеррористической, санитарно-эпидемиологической безопасности и доступности  в 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</si>
  <si>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 Приведение зданий и прилегающих территорий в учреждениях образования и спорта администрации муниципального образования «Город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</t>
    </r>
  </si>
  <si>
    <t>Начальник управления                                                                                                                                              (должность руководителя)</t>
  </si>
  <si>
    <t xml:space="preserve">________________________________И.В. Горина                                                            (подпись и ФИО руководителя)  </t>
  </si>
  <si>
    <t>2020 год</t>
  </si>
  <si>
    <r>
      <rPr>
        <b/>
        <sz val="8"/>
        <color indexed="8"/>
        <rFont val="Times New Roman"/>
        <family val="1"/>
        <charset val="204"/>
      </rPr>
      <t xml:space="preserve">Задача 1.2.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</si>
  <si>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color indexed="8"/>
        <rFont val="Times New Roman"/>
        <family val="1"/>
        <charset val="204"/>
      </rPr>
      <t>Задача 1.3.</t>
    </r>
    <r>
      <rPr>
        <sz val="8"/>
        <color indexed="8"/>
        <rFont val="Times New Roman"/>
        <family val="1"/>
        <charset val="204"/>
      </rPr>
      <t xml:space="preserve">  Повышение уровня обеспеченности населения МО "Город Астрахань" объектами образования</t>
    </r>
  </si>
  <si>
    <r>
      <rPr>
        <b/>
        <sz val="8"/>
        <rFont val="Times New Roman"/>
        <family val="1"/>
        <charset val="204"/>
      </rPr>
      <t>Задача 1.4.</t>
    </r>
    <r>
      <rPr>
        <sz val="8"/>
        <rFont val="Times New Roman"/>
        <family val="1"/>
        <charset val="204"/>
      </rPr>
      <t xml:space="preserve">  Профилактика правонарушений  среди обучающихся  в муниципальном образовании «Город Астрахань»</t>
    </r>
  </si>
  <si>
    <r>
      <rPr>
        <b/>
        <sz val="8"/>
        <rFont val="Times New Roman"/>
        <family val="1"/>
        <charset val="204"/>
      </rPr>
      <t>Задача 1.5</t>
    </r>
    <r>
      <rPr>
        <sz val="8"/>
        <rFont val="Times New Roman"/>
        <family val="1"/>
        <charset val="204"/>
      </rPr>
      <t>.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</si>
  <si>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 xml:space="preserve">Задача 1.6.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</si>
  <si>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Оснащение медицинских кабинетов муниципальных образовательных организаций города Астрахани медицинским оборудованием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</si>
  <si>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Создание условий для обеспечения доступности и качества дошкольного, общего и дополнительного образования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</si>
  <si>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Удовлетворение потребностей </t>
    </r>
    <r>
      <rPr>
        <sz val="8"/>
        <rFont val="Times New Roman"/>
        <family val="1"/>
        <charset val="204"/>
      </rPr>
      <t xml:space="preserve"> 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</si>
  <si>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>Мероприятие 1.1.5. С</t>
    </r>
    <r>
      <rPr>
        <sz val="8"/>
        <rFont val="Times New Roman"/>
        <family val="1"/>
        <charset val="204"/>
      </rPr>
      <t xml:space="preserve">оздание в дошкольных образовательных, общеобразовательных организациях, организациях дополнительного образования (в том числе в организациях, осуществляющих образовательную деятельность по адаптированным образовательным программам) условий для получения детьми-инвалидами качественного образования </t>
    </r>
  </si>
  <si>
    <r>
      <rPr>
        <b/>
        <sz val="8"/>
        <color theme="1"/>
        <rFont val="Times New Roman"/>
        <family val="1"/>
        <charset val="204"/>
      </rPr>
      <t>Цель 1</t>
    </r>
    <r>
      <rPr>
        <sz val="8"/>
        <color theme="1"/>
        <rFont val="Times New Roman"/>
        <family val="1"/>
        <charset val="204"/>
      </rPr>
      <t>. Повышение уровня обеспеченности населения МО "Город Астрахань" объектами образования</t>
    </r>
  </si>
  <si>
    <r>
      <rPr>
        <b/>
        <sz val="8"/>
        <color theme="1"/>
        <rFont val="Times New Roman"/>
        <family val="1"/>
        <charset val="204"/>
      </rPr>
      <t>Задача 1.1.</t>
    </r>
    <r>
      <rPr>
        <sz val="8"/>
        <color theme="1"/>
        <rFont val="Times New Roman"/>
        <family val="1"/>
        <charset val="204"/>
      </rPr>
      <t xml:space="preserve"> Развитие сети образовательных организаций города и создание соответствующих нормативам условий пребывания для обучающихся и воспитанников в образовательных организациях</t>
    </r>
  </si>
  <si>
    <r>
      <rPr>
        <b/>
        <sz val="8"/>
        <color theme="1"/>
        <rFont val="Times New Roman"/>
        <family val="1"/>
        <charset val="204"/>
      </rPr>
      <t>Мероприятие 1.1.1.</t>
    </r>
    <r>
      <rPr>
        <sz val="8"/>
        <color theme="1"/>
        <rFont val="Times New Roman"/>
        <family val="1"/>
        <charset val="204"/>
      </rPr>
      <t xml:space="preserve">  Строительство детского сада в мкр. Бабаевского в Ленинском районе г.Астрахани</t>
    </r>
  </si>
  <si>
    <r>
      <rPr>
        <b/>
        <sz val="8"/>
        <color theme="1"/>
        <rFont val="Times New Roman"/>
        <family val="1"/>
        <charset val="204"/>
      </rPr>
      <t>Мероприятие 1.1.2.</t>
    </r>
    <r>
      <rPr>
        <sz val="8"/>
        <color theme="1"/>
        <rFont val="Times New Roman"/>
        <family val="1"/>
        <charset val="204"/>
      </rPr>
      <t xml:space="preserve">  Строительство детского сада в на 140 мест в пос. Янго-Аул</t>
    </r>
  </si>
  <si>
    <r>
      <rPr>
        <b/>
        <sz val="8"/>
        <color theme="1"/>
        <rFont val="Times New Roman"/>
        <family val="1"/>
        <charset val="204"/>
      </rPr>
      <t xml:space="preserve">Мероприятие 1.1.2. </t>
    </r>
    <r>
      <rPr>
        <sz val="8"/>
        <color theme="1"/>
        <rFont val="Times New Roman"/>
        <family val="1"/>
        <charset val="204"/>
      </rPr>
      <t xml:space="preserve"> Строительство общеобразовательной организации по ул.3-я Зеленгинская в Кировском районе г.Астрахани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</si>
  <si>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  </t>
    </r>
  </si>
  <si>
    <r>
      <rPr>
        <b/>
        <sz val="8"/>
        <color theme="0"/>
        <rFont val="Times New Roman"/>
        <family val="1"/>
        <charset val="204"/>
      </rPr>
      <t xml:space="preserve">Мероприятие 1.1.3. </t>
    </r>
    <r>
      <rPr>
        <sz val="8"/>
        <color theme="0"/>
        <rFont val="Times New Roman"/>
        <family val="1"/>
        <charset val="204"/>
      </rPr>
      <t xml:space="preserve"> Строительство школы на 800 учащихся по пер. Грановского в Трусовском районе г. Астрахани</t>
    </r>
  </si>
  <si>
    <r>
      <t xml:space="preserve"> Мероприятие 1.1.7. </t>
    </r>
    <r>
      <rPr>
        <sz val="8"/>
        <rFont val="Times New Roman"/>
        <family val="1"/>
        <charset val="204"/>
      </rPr>
      <t>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01.06.2012 №761 "О национальной стратегии действий в интересах детей на 2012-2017 гг."</t>
    </r>
  </si>
  <si>
    <r>
      <rPr>
        <b/>
        <sz val="8"/>
        <rFont val="Times New Roman"/>
        <family val="1"/>
        <charset val="204"/>
      </rPr>
      <t xml:space="preserve">Мероприятие 1.1.3. Капитальный ремонт муниципальных образовательных организаций </t>
    </r>
    <r>
      <rPr>
        <sz val="8"/>
        <rFont val="Times New Roman"/>
        <family val="1"/>
        <charset val="204"/>
      </rPr>
      <t>(МБОУ СОШ № 13, МБОУ СОШ № 74, МБОУ СОШ № 14, МБДОУ № 85, МБДОУ № 108, МБОУ "Гимназия № 2", МБДОУ № 64, МБОУ СОШ № 57, МБОУ СОШ № 58, МБОУ ООШ № 3, МБОУ ООШ № 16, МБОУ СОШ № 1, МБОУ СОШ 53, МБОУ СОШ № 66, МБОУ СОШ № 37, МБДОУ № 80, МБДОУ № 54, МБДОУ № 77, МБОУ ООШ № 7, МБОУ СОШ № 20, МБДОУ № 89, МБОУ ООШ № 5)</t>
    </r>
  </si>
  <si>
    <r>
      <t>Мероприятие 1.1.5.</t>
    </r>
    <r>
      <rPr>
        <sz val="8"/>
        <rFont val="Times New Roman"/>
        <family val="1"/>
        <charset val="204"/>
      </rPr>
      <t>Создание дополнительных мест для детей в возрасте от 2 месяцев до 3-х лет в образовательных организациях, осуществляющих образовательную деятельность по образовательным программам дошкольного образования</t>
    </r>
  </si>
  <si>
    <t>Бюджет  АО</t>
  </si>
  <si>
    <r>
      <rPr>
        <b/>
        <sz val="8"/>
        <rFont val="Times New Roman"/>
        <family val="1"/>
        <charset val="204"/>
      </rPr>
      <t>Мероприятие 1.1.6.</t>
    </r>
    <r>
      <rPr>
        <sz val="8"/>
        <rFont val="Times New Roman"/>
        <family val="1"/>
        <charset val="204"/>
      </rPr>
      <t xml:space="preserve"> Мероприятия по совершенствованию существующей инфраструктуры организаций образования и спорта</t>
    </r>
  </si>
  <si>
    <t>ГРБС (ведомство)</t>
  </si>
  <si>
    <t>Код</t>
  </si>
  <si>
    <t>целевой статьи</t>
  </si>
  <si>
    <t>Цели, задачи , наименование программных мероприятий</t>
  </si>
  <si>
    <t>Рогачева Е.В. 51-27-62 (51-27-84)</t>
  </si>
  <si>
    <t>01Э1140000</t>
  </si>
  <si>
    <t>0100000000</t>
  </si>
  <si>
    <t>0110000000</t>
  </si>
  <si>
    <t>0110160000</t>
  </si>
  <si>
    <t>0110140000</t>
  </si>
  <si>
    <t>0112040000</t>
  </si>
  <si>
    <t>0111540000</t>
  </si>
  <si>
    <t>0113460000</t>
  </si>
  <si>
    <t>0120000000</t>
  </si>
  <si>
    <t>0120240000</t>
  </si>
  <si>
    <t>0121640000</t>
  </si>
  <si>
    <t>0124740000</t>
  </si>
  <si>
    <t>0141040000</t>
  </si>
  <si>
    <t>0151240000</t>
  </si>
  <si>
    <t>0151340000</t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</si>
  <si>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</si>
  <si>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r>
      <rPr>
        <b/>
        <sz val="8"/>
        <rFont val="Times New Roman"/>
        <family val="1"/>
        <charset val="204"/>
      </rPr>
      <t>Задача 1.</t>
    </r>
    <r>
      <rPr>
        <sz val="8"/>
        <rFont val="Times New Roman"/>
        <family val="1"/>
        <charset val="204"/>
      </rPr>
      <t xml:space="preserve">  Создание дополнительных мест в муниципальных дошкольных образовательных организациях</t>
    </r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</si>
  <si>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Приобретение зданий и помещений для создания дополнительных мест для детей от 2 месяцев до 3 лет  в муниципальных дошкольных образовательных организациях       </t>
    </r>
  </si>
  <si>
    <t>Подпрограмма 6. "Создание дополнительных мест для детей в возрасте от 2-х месяцев до 3-х лет в муниципальных дошкольных образовательных организациях города Астрахани"</t>
  </si>
  <si>
    <t xml:space="preserve">Управление муниципального имущества администрации МО "Город Астрахань" </t>
  </si>
  <si>
    <t>Федеральный бюджет</t>
  </si>
  <si>
    <r>
      <rPr>
        <b/>
        <sz val="8"/>
        <rFont val="Times New Roman"/>
        <family val="1"/>
        <charset val="204"/>
      </rPr>
      <t>Задача 1.7.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</si>
  <si>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t>01136R1590</t>
  </si>
  <si>
    <t>2021 год</t>
  </si>
  <si>
    <t>0112641021</t>
  </si>
  <si>
    <t>741</t>
  </si>
  <si>
    <t>Управление культуры администрации МО "Город Астрахань", управление образования администрации МО "Город Астрахань"</t>
  </si>
  <si>
    <t>2023 год</t>
  </si>
  <si>
    <t>2022 год</t>
  </si>
  <si>
    <t>2024 год</t>
  </si>
  <si>
    <t xml:space="preserve">Приложение 2 к муниципальной программе муниципального образования "Город Астрахань" "Развитие системы образования муниципального образования  "Город Астрахань" 
</t>
  </si>
  <si>
    <t>Бюджет МО "Город Астрахань"</t>
  </si>
  <si>
    <r>
      <rPr>
        <b/>
        <sz val="8"/>
        <rFont val="Times New Roman"/>
        <family val="1"/>
        <charset val="204"/>
      </rPr>
      <t xml:space="preserve">Мероприятие 1.5.5. </t>
    </r>
    <r>
      <rPr>
        <sz val="8"/>
        <rFont val="Times New Roman"/>
        <family val="1"/>
        <charset val="204"/>
      </rPr>
      <t xml:space="preserve"> Культурно-массовые мероприятия для детей, в том числе посещающих лагеря с дневным пребыванием</t>
    </r>
  </si>
  <si>
    <r>
      <rPr>
        <b/>
        <sz val="8"/>
        <rFont val="Times New Roman"/>
        <family val="1"/>
        <charset val="204"/>
      </rPr>
      <t>Мероприятие 1.4.1.</t>
    </r>
    <r>
      <rPr>
        <sz val="8"/>
        <rFont val="Times New Roman"/>
        <family val="1"/>
        <charset val="204"/>
      </rPr>
      <t xml:space="preserve">   Организация работы на пришкольных участках, в  ремонтных бригадах,организованных на базе муниципальных образовательных организаций города</t>
    </r>
  </si>
  <si>
    <t>0110153030</t>
  </si>
  <si>
    <t>Проект на 2022-2024гг к Думе (в соответствии с протоколом)</t>
  </si>
  <si>
    <t>01407L0000</t>
  </si>
  <si>
    <r>
      <rPr>
        <b/>
        <sz val="8"/>
        <rFont val="Times New Roman"/>
        <family val="1"/>
        <charset val="204"/>
      </rPr>
      <t>Задача 2.2.</t>
    </r>
    <r>
      <rPr>
        <sz val="8"/>
        <rFont val="Times New Roman"/>
        <family val="1"/>
        <charset val="204"/>
      </rPr>
      <t xml:space="preserve"> Повышение эффективности системы организации питания обучающихся</t>
    </r>
  </si>
  <si>
    <t>0140000000</t>
  </si>
  <si>
    <t>0150000000</t>
  </si>
  <si>
    <t>9% софин.предоставленной  субсидии АО</t>
  </si>
  <si>
    <t>субсидия</t>
  </si>
  <si>
    <t>ВСЕГО</t>
  </si>
  <si>
    <t>ФБ</t>
  </si>
  <si>
    <t>АО</t>
  </si>
  <si>
    <t>Город</t>
  </si>
  <si>
    <t>2022г</t>
  </si>
  <si>
    <t>2023г</t>
  </si>
  <si>
    <t>%</t>
  </si>
  <si>
    <r>
      <rPr>
        <b/>
        <sz val="8"/>
        <rFont val="Times New Roman"/>
        <family val="1"/>
        <charset val="204"/>
      </rPr>
      <t>Мероприятие 2.2.1.</t>
    </r>
    <r>
      <rPr>
        <sz val="8"/>
        <rFont val="Times New Roman"/>
        <family val="1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 муниципального образования "Город Астрахань"</t>
    </r>
  </si>
  <si>
    <t>0140743050</t>
  </si>
  <si>
    <r>
      <t xml:space="preserve">Мероприятие 1.1.5. </t>
    </r>
    <r>
      <rPr>
        <sz val="8"/>
        <rFont val="Times New Roman"/>
        <family val="1"/>
        <charset val="204"/>
      </rPr>
      <t>Организация предоставления образования, оснащение вновь создаваемых объектов образования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</si>
  <si>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</si>
  <si>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>Удовлетворение потребностей  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</si>
  <si>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</si>
  <si>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 Приведение зданий и прилегающих территорий в учреждениях образования и спорта администрации муниципального образования «Город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</t>
    </r>
  </si>
  <si>
    <r>
      <rPr>
        <b/>
        <sz val="8"/>
        <rFont val="Times New Roman"/>
        <family val="1"/>
        <charset val="204"/>
      </rPr>
      <t>Задача 1.1</t>
    </r>
    <r>
      <rPr>
        <sz val="8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</si>
  <si>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rFont val="Times New Roman"/>
        <family val="1"/>
        <charset val="204"/>
      </rPr>
      <t>Мероприятие 1.1.1</t>
    </r>
    <r>
      <rPr>
        <sz val="8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</si>
  <si>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 Оснащение медицинских кабинетов муниципальных образовательных организаций города Астрахани медицинским оборудованием, мебелью, оргтехникой и медицинскими изделиями</t>
    </r>
  </si>
  <si>
    <r>
      <rPr>
        <b/>
        <sz val="8"/>
        <rFont val="Times New Roman"/>
        <family val="1"/>
        <charset val="204"/>
      </rPr>
      <t>Мероприятие 1.5.1.</t>
    </r>
    <r>
      <rPr>
        <sz val="8"/>
        <rFont val="Times New Roman"/>
        <family val="1"/>
        <charset val="204"/>
      </rPr>
      <t xml:space="preserve"> Организация досуга детей на базе подростковых клубов МБУ "Центр развития молодежных инициатив"</t>
    </r>
  </si>
  <si>
    <r>
      <rPr>
        <b/>
        <sz val="8"/>
        <rFont val="Times New Roman"/>
        <family val="1"/>
        <charset val="204"/>
      </rPr>
      <t>Мероприятие 2.2.2.</t>
    </r>
    <r>
      <rPr>
        <sz val="8"/>
        <rFont val="Times New Roman"/>
        <family val="1"/>
        <charset val="204"/>
      </rPr>
      <t xml:space="preserve"> Обеспечение бесплатным двухразовым питанинием обучающихся с ограниченными возможностями здоровья в общеобразовательных организациях </t>
    </r>
  </si>
  <si>
    <r>
      <rPr>
        <b/>
        <sz val="8"/>
        <rFont val="Times New Roman"/>
        <family val="1"/>
        <charset val="204"/>
      </rPr>
      <t>Основное мероприятие.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</si>
  <si>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t>Мероприятие 1.1.8.</t>
    </r>
    <r>
      <rPr>
        <sz val="8"/>
        <rFont val="Times New Roman"/>
        <family val="1"/>
        <charset val="204"/>
      </rPr>
      <t xml:space="preserve"> Создание дополнительных мест в действующей сети муниципальных образовательных организаций</t>
    </r>
  </si>
  <si>
    <t>Подпрограмма 1. "Повышение доступности и качества дошкольного, общего и дополнительного образования"</t>
  </si>
  <si>
    <t>Управление образования администрации МО "Город Астрахань", управление культуры администрации МО "Город Астрахань"</t>
  </si>
  <si>
    <t>0112842011</t>
  </si>
  <si>
    <t>0112942011</t>
  </si>
  <si>
    <t>БЕЗ УК</t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</si>
  <si>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Создание условий для обеспечения доступного и качественного дошкольного, общего и дополнительного образования</t>
    </r>
  </si>
  <si>
    <r>
      <rPr>
        <b/>
        <sz val="8"/>
        <rFont val="Times New Roman"/>
        <family val="1"/>
        <charset val="204"/>
      </rPr>
      <t>Мероприятие 1.1.7.</t>
    </r>
    <r>
      <rPr>
        <sz val="8"/>
        <rFont val="Times New Roman"/>
        <family val="1"/>
        <charset val="204"/>
      </rPr>
      <t xml:space="preserve"> Проведение текущего ремонта  и благоустройство прилегающих территорий учреждений образования администрации муниципального образования «Город Астрахань» в первоочередном порядке </t>
    </r>
  </si>
  <si>
    <t>0125262150</t>
  </si>
  <si>
    <t>ПРОЕКТ в изм.277 от 18.08.2021 в соот.с росписью от 31.01.22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</si>
</sst>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00000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10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0"/>
      <color theme="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</cellStyleXfs>
  <cellXfs count="174">
    <xf numFmtId="0" fontId="0" fillId="0" borderId="0" xfId="0"/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/>
    <xf numFmtId="4" fontId="3" fillId="3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16" fillId="0" borderId="0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wrapText="1"/>
    </xf>
    <xf numFmtId="0" fontId="25" fillId="0" borderId="0" xfId="2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/>
    </xf>
    <xf numFmtId="4" fontId="26" fillId="0" borderId="1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</cellXfs>
  <cellStyles count="5">
    <cellStyle name="Excel Built-in Normal" xfId="1"/>
    <cellStyle name="Excel Built-in Normal 2" xfId="2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8"/>
  <sheetViews>
    <sheetView showGridLines="0" tabSelected="1" view="pageBreakPreview" topLeftCell="A2" zoomScale="130" zoomScaleNormal="130" zoomScaleSheetLayoutView="130" workbookViewId="0">
      <pane ySplit="5" topLeftCell="A71" activePane="bottomLeft" state="frozen"/>
      <selection activeCell="A2" sqref="A2"/>
      <selection pane="bottomLeft" activeCell="K2" sqref="K2:M4"/>
    </sheetView>
  </sheetViews>
  <sheetFormatPr defaultColWidth="9.140625" defaultRowHeight="12.75" x14ac:dyDescent="0.2"/>
  <cols>
    <col min="1" max="1" width="3.7109375" style="34" customWidth="1"/>
    <col min="2" max="2" width="50.42578125" style="104" customWidth="1"/>
    <col min="3" max="3" width="25.85546875" style="104" customWidth="1"/>
    <col min="4" max="4" width="16.42578125" style="104" customWidth="1"/>
    <col min="5" max="5" width="7.140625" style="105" customWidth="1"/>
    <col min="6" max="6" width="9.85546875" style="107" customWidth="1"/>
    <col min="7" max="7" width="14" style="35" customWidth="1"/>
    <col min="8" max="8" width="13.7109375" style="35" customWidth="1"/>
    <col min="9" max="9" width="12.5703125" style="35" customWidth="1"/>
    <col min="10" max="10" width="14.85546875" style="35" bestFit="1" customWidth="1"/>
    <col min="11" max="11" width="15.85546875" style="35" customWidth="1"/>
    <col min="12" max="14" width="14.85546875" style="35" bestFit="1" customWidth="1"/>
    <col min="15" max="15" width="9.140625" style="35" customWidth="1"/>
    <col min="16" max="16" width="13.42578125" style="35" bestFit="1" customWidth="1"/>
    <col min="17" max="17" width="12.5703125" style="35" customWidth="1"/>
    <col min="18" max="18" width="14.42578125" style="35" bestFit="1" customWidth="1"/>
    <col min="19" max="16384" width="9.140625" style="35"/>
  </cols>
  <sheetData>
    <row r="1" spans="1:14" ht="47.25" customHeight="1" x14ac:dyDescent="0.2">
      <c r="A1" s="88"/>
      <c r="B1" s="89"/>
      <c r="C1" s="122"/>
      <c r="D1" s="122"/>
      <c r="E1" s="6"/>
      <c r="F1" s="128" t="s">
        <v>129</v>
      </c>
      <c r="G1" s="128"/>
      <c r="H1" s="128"/>
      <c r="I1" s="128"/>
      <c r="J1" s="128"/>
      <c r="K1" s="35" t="s">
        <v>134</v>
      </c>
    </row>
    <row r="2" spans="1:14" ht="15.75" customHeight="1" x14ac:dyDescent="0.2">
      <c r="A2" s="153"/>
      <c r="B2" s="153"/>
      <c r="C2" s="122"/>
      <c r="D2" s="122"/>
      <c r="E2" s="6"/>
      <c r="F2" s="96"/>
      <c r="G2" s="90"/>
      <c r="H2" s="91"/>
      <c r="I2" s="91"/>
      <c r="K2" s="152" t="s">
        <v>170</v>
      </c>
      <c r="L2" s="152"/>
      <c r="M2" s="152"/>
    </row>
    <row r="3" spans="1:14" ht="12.75" customHeight="1" x14ac:dyDescent="0.2">
      <c r="A3" s="129" t="s">
        <v>9</v>
      </c>
      <c r="B3" s="129"/>
      <c r="C3" s="129"/>
      <c r="D3" s="129"/>
      <c r="E3" s="129"/>
      <c r="F3" s="129"/>
      <c r="G3" s="129"/>
      <c r="H3" s="129"/>
      <c r="I3" s="129"/>
      <c r="K3" s="152"/>
      <c r="L3" s="152"/>
      <c r="M3" s="152"/>
    </row>
    <row r="4" spans="1:14" x14ac:dyDescent="0.2">
      <c r="A4" s="88"/>
      <c r="B4" s="122"/>
      <c r="C4" s="122"/>
      <c r="D4" s="122"/>
      <c r="E4" s="6"/>
      <c r="F4" s="96"/>
      <c r="G4" s="18"/>
      <c r="H4" s="18"/>
      <c r="I4" s="111"/>
      <c r="K4" s="152"/>
      <c r="L4" s="152"/>
      <c r="M4" s="152"/>
    </row>
    <row r="5" spans="1:14" ht="17.25" customHeight="1" x14ac:dyDescent="0.2">
      <c r="A5" s="130" t="s">
        <v>0</v>
      </c>
      <c r="B5" s="131" t="s">
        <v>97</v>
      </c>
      <c r="C5" s="131" t="s">
        <v>2</v>
      </c>
      <c r="D5" s="131" t="s">
        <v>10</v>
      </c>
      <c r="E5" s="130" t="s">
        <v>95</v>
      </c>
      <c r="F5" s="130"/>
      <c r="G5" s="132" t="s">
        <v>44</v>
      </c>
      <c r="H5" s="133"/>
      <c r="I5" s="133"/>
      <c r="J5" s="134"/>
    </row>
    <row r="6" spans="1:14" ht="31.5" x14ac:dyDescent="0.2">
      <c r="A6" s="130"/>
      <c r="B6" s="131"/>
      <c r="C6" s="131"/>
      <c r="D6" s="131"/>
      <c r="E6" s="112" t="s">
        <v>94</v>
      </c>
      <c r="F6" s="54" t="s">
        <v>96</v>
      </c>
      <c r="G6" s="112" t="s">
        <v>11</v>
      </c>
      <c r="H6" s="112" t="s">
        <v>127</v>
      </c>
      <c r="I6" s="112" t="s">
        <v>126</v>
      </c>
      <c r="J6" s="112" t="s">
        <v>128</v>
      </c>
      <c r="L6" s="108"/>
    </row>
    <row r="7" spans="1:14" x14ac:dyDescent="0.2">
      <c r="A7" s="114">
        <v>1</v>
      </c>
      <c r="B7" s="117">
        <v>2</v>
      </c>
      <c r="C7" s="117">
        <v>3</v>
      </c>
      <c r="D7" s="117">
        <v>4</v>
      </c>
      <c r="E7" s="114">
        <v>5</v>
      </c>
      <c r="F7" s="85">
        <v>6</v>
      </c>
      <c r="G7" s="114">
        <v>7</v>
      </c>
      <c r="H7" s="114">
        <v>8</v>
      </c>
      <c r="I7" s="114">
        <v>9</v>
      </c>
      <c r="J7" s="114">
        <v>10</v>
      </c>
      <c r="K7" s="113" t="s">
        <v>166</v>
      </c>
      <c r="L7" s="112" t="s">
        <v>127</v>
      </c>
      <c r="M7" s="112" t="s">
        <v>126</v>
      </c>
      <c r="N7" s="112" t="s">
        <v>128</v>
      </c>
    </row>
    <row r="8" spans="1:14" ht="20.25" customHeight="1" x14ac:dyDescent="0.2">
      <c r="A8" s="135">
        <v>1</v>
      </c>
      <c r="B8" s="142" t="s">
        <v>6</v>
      </c>
      <c r="C8" s="139" t="s">
        <v>163</v>
      </c>
      <c r="D8" s="117" t="s">
        <v>1</v>
      </c>
      <c r="E8" s="112" t="s">
        <v>17</v>
      </c>
      <c r="F8" s="54" t="s">
        <v>100</v>
      </c>
      <c r="G8" s="30">
        <f>H8+I8+J8</f>
        <v>13544305558.710001</v>
      </c>
      <c r="H8" s="30">
        <f>H9+H10</f>
        <v>5271450936.4400005</v>
      </c>
      <c r="I8" s="30">
        <f t="shared" ref="I8:J8" si="0">I9+I10</f>
        <v>4128386961.3700004</v>
      </c>
      <c r="J8" s="30">
        <f t="shared" si="0"/>
        <v>4144467660.8999996</v>
      </c>
      <c r="K8" s="117" t="s">
        <v>1</v>
      </c>
      <c r="L8" s="109">
        <f>H8-151000</f>
        <v>5271299936.4400005</v>
      </c>
      <c r="M8" s="109">
        <f t="shared" ref="M8:N8" si="1">I8-151000</f>
        <v>4128235961.3700004</v>
      </c>
      <c r="N8" s="109">
        <f t="shared" si="1"/>
        <v>4144316660.8999996</v>
      </c>
    </row>
    <row r="9" spans="1:14" ht="18.75" customHeight="1" x14ac:dyDescent="0.2">
      <c r="A9" s="135"/>
      <c r="B9" s="143"/>
      <c r="C9" s="140"/>
      <c r="D9" s="117" t="s">
        <v>13</v>
      </c>
      <c r="E9" s="112" t="s">
        <v>17</v>
      </c>
      <c r="F9" s="54" t="s">
        <v>17</v>
      </c>
      <c r="G9" s="30">
        <f t="shared" ref="G9:G51" si="2">H9+I9+J9</f>
        <v>9607573101.3800011</v>
      </c>
      <c r="H9" s="30">
        <f>H12</f>
        <v>3953605641.1100001</v>
      </c>
      <c r="I9" s="30">
        <f t="shared" ref="I9:J9" si="3">I12</f>
        <v>2818943380.3700004</v>
      </c>
      <c r="J9" s="30">
        <f t="shared" si="3"/>
        <v>2835024079.8999996</v>
      </c>
      <c r="K9" s="117" t="s">
        <v>13</v>
      </c>
      <c r="L9" s="109">
        <f>H9</f>
        <v>3953605641.1100001</v>
      </c>
      <c r="M9" s="109">
        <f>I9</f>
        <v>2818943380.3700004</v>
      </c>
      <c r="N9" s="109">
        <f>J9</f>
        <v>2835024079.8999996</v>
      </c>
    </row>
    <row r="10" spans="1:14" ht="21.75" customHeight="1" x14ac:dyDescent="0.2">
      <c r="A10" s="135"/>
      <c r="B10" s="144"/>
      <c r="C10" s="141"/>
      <c r="D10" s="117" t="s">
        <v>130</v>
      </c>
      <c r="E10" s="112" t="s">
        <v>17</v>
      </c>
      <c r="F10" s="54" t="s">
        <v>17</v>
      </c>
      <c r="G10" s="30">
        <f t="shared" si="2"/>
        <v>3936732457.3299999</v>
      </c>
      <c r="H10" s="30">
        <f>H13</f>
        <v>1317845295.3299999</v>
      </c>
      <c r="I10" s="30">
        <f t="shared" ref="I10:J10" si="4">I13</f>
        <v>1309443581</v>
      </c>
      <c r="J10" s="30">
        <f t="shared" si="4"/>
        <v>1309443581</v>
      </c>
      <c r="K10" s="117" t="s">
        <v>130</v>
      </c>
      <c r="L10" s="109">
        <f>H10-151000</f>
        <v>1317694295.3299999</v>
      </c>
      <c r="M10" s="109">
        <f t="shared" ref="M10:N10" si="5">I10-151000</f>
        <v>1309292581</v>
      </c>
      <c r="N10" s="109">
        <f t="shared" si="5"/>
        <v>1309292581</v>
      </c>
    </row>
    <row r="11" spans="1:14" ht="21.75" customHeight="1" x14ac:dyDescent="0.2">
      <c r="A11" s="135">
        <v>2</v>
      </c>
      <c r="B11" s="136" t="s">
        <v>51</v>
      </c>
      <c r="C11" s="139" t="s">
        <v>60</v>
      </c>
      <c r="D11" s="117" t="s">
        <v>1</v>
      </c>
      <c r="E11" s="112" t="s">
        <v>17</v>
      </c>
      <c r="F11" s="54" t="s">
        <v>17</v>
      </c>
      <c r="G11" s="30">
        <f t="shared" si="2"/>
        <v>13544305558.710001</v>
      </c>
      <c r="H11" s="30">
        <f>H12+H13</f>
        <v>5271450936.4400005</v>
      </c>
      <c r="I11" s="30">
        <f t="shared" ref="I11:J11" si="6">I12+I13</f>
        <v>4128386961.3700004</v>
      </c>
      <c r="J11" s="30">
        <f t="shared" si="6"/>
        <v>4144467660.8999996</v>
      </c>
    </row>
    <row r="12" spans="1:14" ht="20.25" customHeight="1" x14ac:dyDescent="0.2">
      <c r="A12" s="135"/>
      <c r="B12" s="137"/>
      <c r="C12" s="140"/>
      <c r="D12" s="117" t="s">
        <v>13</v>
      </c>
      <c r="E12" s="112" t="s">
        <v>17</v>
      </c>
      <c r="F12" s="54" t="s">
        <v>17</v>
      </c>
      <c r="G12" s="30">
        <f t="shared" si="2"/>
        <v>9607573101.3800011</v>
      </c>
      <c r="H12" s="30">
        <f>H19+H24</f>
        <v>3953605641.1100001</v>
      </c>
      <c r="I12" s="30">
        <f t="shared" ref="I12:J12" si="7">I19+I24</f>
        <v>2818943380.3700004</v>
      </c>
      <c r="J12" s="30">
        <f t="shared" si="7"/>
        <v>2835024079.8999996</v>
      </c>
    </row>
    <row r="13" spans="1:14" ht="26.25" customHeight="1" x14ac:dyDescent="0.2">
      <c r="A13" s="135"/>
      <c r="B13" s="138"/>
      <c r="C13" s="141"/>
      <c r="D13" s="117" t="s">
        <v>130</v>
      </c>
      <c r="E13" s="112" t="s">
        <v>17</v>
      </c>
      <c r="F13" s="54" t="s">
        <v>17</v>
      </c>
      <c r="G13" s="30">
        <f t="shared" si="2"/>
        <v>3936732457.3299999</v>
      </c>
      <c r="H13" s="30">
        <f>H15+H20+H21+H25+H26</f>
        <v>1317845295.3299999</v>
      </c>
      <c r="I13" s="30">
        <f t="shared" ref="I13:J13" si="8">I15+I20+I21+I25+I26</f>
        <v>1309443581</v>
      </c>
      <c r="J13" s="30">
        <f t="shared" si="8"/>
        <v>1309443581</v>
      </c>
      <c r="K13" s="92"/>
    </row>
    <row r="14" spans="1:14" ht="12.75" customHeight="1" x14ac:dyDescent="0.2">
      <c r="A14" s="135">
        <v>3</v>
      </c>
      <c r="B14" s="146" t="s">
        <v>160</v>
      </c>
      <c r="C14" s="147" t="s">
        <v>62</v>
      </c>
      <c r="D14" s="117" t="s">
        <v>1</v>
      </c>
      <c r="E14" s="112">
        <v>741</v>
      </c>
      <c r="F14" s="54" t="s">
        <v>99</v>
      </c>
      <c r="G14" s="30">
        <f>H14+I14+J14</f>
        <v>200213934</v>
      </c>
      <c r="H14" s="30">
        <f>H15</f>
        <v>66737978</v>
      </c>
      <c r="I14" s="30">
        <f t="shared" ref="I14:J15" si="9">I15</f>
        <v>66737978</v>
      </c>
      <c r="J14" s="30">
        <f t="shared" si="9"/>
        <v>66737978</v>
      </c>
    </row>
    <row r="15" spans="1:14" ht="25.5" customHeight="1" x14ac:dyDescent="0.2">
      <c r="A15" s="135"/>
      <c r="B15" s="146"/>
      <c r="C15" s="147"/>
      <c r="D15" s="117" t="s">
        <v>130</v>
      </c>
      <c r="E15" s="112">
        <v>741</v>
      </c>
      <c r="F15" s="54" t="s">
        <v>99</v>
      </c>
      <c r="G15" s="30">
        <f t="shared" si="2"/>
        <v>200213934</v>
      </c>
      <c r="H15" s="30">
        <f>H16</f>
        <v>66737978</v>
      </c>
      <c r="I15" s="30">
        <f t="shared" si="9"/>
        <v>66737978</v>
      </c>
      <c r="J15" s="30">
        <f t="shared" si="9"/>
        <v>66737978</v>
      </c>
    </row>
    <row r="16" spans="1:14" ht="41.25" customHeight="1" x14ac:dyDescent="0.2">
      <c r="A16" s="114">
        <v>4</v>
      </c>
      <c r="B16" s="116" t="s">
        <v>47</v>
      </c>
      <c r="C16" s="117" t="s">
        <v>62</v>
      </c>
      <c r="D16" s="117" t="s">
        <v>130</v>
      </c>
      <c r="E16" s="112">
        <v>741</v>
      </c>
      <c r="F16" s="54" t="s">
        <v>99</v>
      </c>
      <c r="G16" s="30">
        <f t="shared" si="2"/>
        <v>200213934</v>
      </c>
      <c r="H16" s="30">
        <f>62477252+4260726</f>
        <v>66737978</v>
      </c>
      <c r="I16" s="30">
        <f t="shared" ref="I16:J16" si="10">62477252+4260726</f>
        <v>66737978</v>
      </c>
      <c r="J16" s="30">
        <f t="shared" si="10"/>
        <v>66737978</v>
      </c>
    </row>
    <row r="17" spans="1:10" ht="27" customHeight="1" x14ac:dyDescent="0.2">
      <c r="A17" s="114">
        <v>5</v>
      </c>
      <c r="B17" s="116" t="s">
        <v>54</v>
      </c>
      <c r="C17" s="117" t="s">
        <v>62</v>
      </c>
      <c r="D17" s="117" t="s">
        <v>43</v>
      </c>
      <c r="E17" s="112">
        <v>741</v>
      </c>
      <c r="F17" s="54" t="s">
        <v>17</v>
      </c>
      <c r="G17" s="30">
        <f t="shared" si="2"/>
        <v>0</v>
      </c>
      <c r="H17" s="30">
        <v>0</v>
      </c>
      <c r="I17" s="30">
        <v>0</v>
      </c>
      <c r="J17" s="30">
        <v>0</v>
      </c>
    </row>
    <row r="18" spans="1:10" ht="12.75" customHeight="1" x14ac:dyDescent="0.2">
      <c r="A18" s="135">
        <v>6</v>
      </c>
      <c r="B18" s="146" t="s">
        <v>52</v>
      </c>
      <c r="C18" s="146" t="s">
        <v>62</v>
      </c>
      <c r="D18" s="117" t="s">
        <v>1</v>
      </c>
      <c r="E18" s="112">
        <v>741</v>
      </c>
      <c r="F18" s="54" t="s">
        <v>17</v>
      </c>
      <c r="G18" s="30">
        <f t="shared" si="2"/>
        <v>12181334717.48</v>
      </c>
      <c r="H18" s="30">
        <f>H19+H20</f>
        <v>4805940109.6499996</v>
      </c>
      <c r="I18" s="30">
        <f t="shared" ref="I18:J18" si="11">I19+I20</f>
        <v>3683573044.8500004</v>
      </c>
      <c r="J18" s="30">
        <f t="shared" si="11"/>
        <v>3691821562.9799995</v>
      </c>
    </row>
    <row r="19" spans="1:10" x14ac:dyDescent="0.2">
      <c r="A19" s="135"/>
      <c r="B19" s="146"/>
      <c r="C19" s="146"/>
      <c r="D19" s="117" t="s">
        <v>13</v>
      </c>
      <c r="E19" s="112">
        <v>741</v>
      </c>
      <c r="F19" s="54" t="s">
        <v>17</v>
      </c>
      <c r="G19" s="30">
        <f t="shared" si="2"/>
        <v>8750588768.2800007</v>
      </c>
      <c r="H19" s="30">
        <f>H31</f>
        <v>3662220150.0500002</v>
      </c>
      <c r="I19" s="30">
        <f>I31</f>
        <v>2540060050.0500002</v>
      </c>
      <c r="J19" s="30">
        <f>J31</f>
        <v>2548308568.1799998</v>
      </c>
    </row>
    <row r="20" spans="1:10" ht="25.5" customHeight="1" x14ac:dyDescent="0.2">
      <c r="A20" s="135"/>
      <c r="B20" s="146"/>
      <c r="C20" s="146"/>
      <c r="D20" s="117" t="s">
        <v>130</v>
      </c>
      <c r="E20" s="112">
        <v>741</v>
      </c>
      <c r="F20" s="54" t="s">
        <v>17</v>
      </c>
      <c r="G20" s="30">
        <f t="shared" si="2"/>
        <v>3430745949.1999998</v>
      </c>
      <c r="H20" s="30">
        <f>H32</f>
        <v>1143719959.5999999</v>
      </c>
      <c r="I20" s="30">
        <f t="shared" ref="I20:J20" si="12">I32</f>
        <v>1143512994.8</v>
      </c>
      <c r="J20" s="30">
        <f t="shared" si="12"/>
        <v>1143512994.8</v>
      </c>
    </row>
    <row r="21" spans="1:10" ht="56.25" x14ac:dyDescent="0.2">
      <c r="A21" s="110">
        <v>7</v>
      </c>
      <c r="B21" s="86" t="s">
        <v>151</v>
      </c>
      <c r="C21" s="86" t="s">
        <v>62</v>
      </c>
      <c r="D21" s="117" t="s">
        <v>130</v>
      </c>
      <c r="E21" s="112">
        <v>741</v>
      </c>
      <c r="F21" s="54" t="s">
        <v>17</v>
      </c>
      <c r="G21" s="30">
        <f t="shared" si="2"/>
        <v>121669597.33</v>
      </c>
      <c r="H21" s="30">
        <f>H46</f>
        <v>46157675.329999998</v>
      </c>
      <c r="I21" s="30">
        <f t="shared" ref="I21:J21" si="13">I46</f>
        <v>37755961</v>
      </c>
      <c r="J21" s="30">
        <f t="shared" si="13"/>
        <v>37755961</v>
      </c>
    </row>
    <row r="22" spans="1:10" ht="33.75" x14ac:dyDescent="0.2">
      <c r="A22" s="114">
        <v>8</v>
      </c>
      <c r="B22" s="116" t="s">
        <v>75</v>
      </c>
      <c r="C22" s="116" t="s">
        <v>62</v>
      </c>
      <c r="D22" s="117" t="s">
        <v>43</v>
      </c>
      <c r="E22" s="112">
        <v>741</v>
      </c>
      <c r="F22" s="54" t="s">
        <v>17</v>
      </c>
      <c r="G22" s="30">
        <f t="shared" si="2"/>
        <v>0</v>
      </c>
      <c r="H22" s="30">
        <f t="shared" ref="H22" si="14">H56</f>
        <v>0</v>
      </c>
      <c r="I22" s="30">
        <f t="shared" ref="I22:J22" si="15">I56</f>
        <v>0</v>
      </c>
      <c r="J22" s="30">
        <f t="shared" si="15"/>
        <v>0</v>
      </c>
    </row>
    <row r="23" spans="1:10" ht="15" customHeight="1" x14ac:dyDescent="0.2">
      <c r="A23" s="126">
        <v>9</v>
      </c>
      <c r="B23" s="148" t="s">
        <v>76</v>
      </c>
      <c r="C23" s="116" t="s">
        <v>62</v>
      </c>
      <c r="D23" s="117" t="s">
        <v>1</v>
      </c>
      <c r="E23" s="112">
        <v>741</v>
      </c>
      <c r="F23" s="54" t="s">
        <v>17</v>
      </c>
      <c r="G23" s="30">
        <f>H23+I23+J23</f>
        <v>1001622770.4000001</v>
      </c>
      <c r="H23" s="30">
        <f>H24+H25</f>
        <v>339460326.95999998</v>
      </c>
      <c r="I23" s="30">
        <f t="shared" ref="I23:J23" si="16">I24+I25</f>
        <v>327165131.01999998</v>
      </c>
      <c r="J23" s="30">
        <f t="shared" si="16"/>
        <v>334997312.42000002</v>
      </c>
    </row>
    <row r="24" spans="1:10" ht="33.75" x14ac:dyDescent="0.2">
      <c r="A24" s="151"/>
      <c r="B24" s="149"/>
      <c r="C24" s="116" t="s">
        <v>62</v>
      </c>
      <c r="D24" s="117" t="s">
        <v>13</v>
      </c>
      <c r="E24" s="112">
        <v>741</v>
      </c>
      <c r="F24" s="54" t="s">
        <v>17</v>
      </c>
      <c r="G24" s="30">
        <f>H24+I24+J24</f>
        <v>856984333.10000002</v>
      </c>
      <c r="H24" s="30">
        <f>H54</f>
        <v>291385491.06</v>
      </c>
      <c r="I24" s="30">
        <f t="shared" ref="I24:J24" si="17">I54</f>
        <v>278883330.31999999</v>
      </c>
      <c r="J24" s="30">
        <f t="shared" si="17"/>
        <v>286715511.72000003</v>
      </c>
    </row>
    <row r="25" spans="1:10" ht="33.75" x14ac:dyDescent="0.2">
      <c r="A25" s="127"/>
      <c r="B25" s="150"/>
      <c r="C25" s="116" t="s">
        <v>62</v>
      </c>
      <c r="D25" s="117" t="s">
        <v>130</v>
      </c>
      <c r="E25" s="112">
        <v>741</v>
      </c>
      <c r="F25" s="54" t="s">
        <v>17</v>
      </c>
      <c r="G25" s="30">
        <f t="shared" si="2"/>
        <v>144638437.30000001</v>
      </c>
      <c r="H25" s="30">
        <f>H55</f>
        <v>48074835.899999999</v>
      </c>
      <c r="I25" s="30">
        <f t="shared" ref="I25:J25" si="18">I55</f>
        <v>48281800.700000003</v>
      </c>
      <c r="J25" s="30">
        <f t="shared" si="18"/>
        <v>48281800.700000003</v>
      </c>
    </row>
    <row r="26" spans="1:10" ht="51.75" customHeight="1" x14ac:dyDescent="0.2">
      <c r="A26" s="114">
        <v>10</v>
      </c>
      <c r="B26" s="116" t="s">
        <v>77</v>
      </c>
      <c r="C26" s="116" t="s">
        <v>60</v>
      </c>
      <c r="D26" s="117" t="s">
        <v>130</v>
      </c>
      <c r="E26" s="112" t="s">
        <v>17</v>
      </c>
      <c r="F26" s="54" t="s">
        <v>17</v>
      </c>
      <c r="G26" s="30">
        <f t="shared" si="2"/>
        <v>39464539.5</v>
      </c>
      <c r="H26" s="30">
        <f t="shared" ref="H26" si="19">H91</f>
        <v>13154846.5</v>
      </c>
      <c r="I26" s="30">
        <f t="shared" ref="I26:J26" si="20">I91</f>
        <v>13154846.5</v>
      </c>
      <c r="J26" s="30">
        <f t="shared" si="20"/>
        <v>13154846.5</v>
      </c>
    </row>
    <row r="27" spans="1:10" ht="12.75" customHeight="1" x14ac:dyDescent="0.2">
      <c r="A27" s="135">
        <v>11</v>
      </c>
      <c r="B27" s="145" t="s">
        <v>162</v>
      </c>
      <c r="C27" s="146" t="s">
        <v>62</v>
      </c>
      <c r="D27" s="117" t="s">
        <v>1</v>
      </c>
      <c r="E27" s="112">
        <v>741</v>
      </c>
      <c r="F27" s="54" t="s">
        <v>101</v>
      </c>
      <c r="G27" s="30">
        <f t="shared" si="2"/>
        <v>12181334717.48</v>
      </c>
      <c r="H27" s="30">
        <f>H28+H29</f>
        <v>4805940109.6499996</v>
      </c>
      <c r="I27" s="30">
        <f t="shared" ref="I27:J27" si="21">I28+I29</f>
        <v>3683573044.8500004</v>
      </c>
      <c r="J27" s="30">
        <f t="shared" si="21"/>
        <v>3691821562.9799995</v>
      </c>
    </row>
    <row r="28" spans="1:10" x14ac:dyDescent="0.2">
      <c r="A28" s="135"/>
      <c r="B28" s="145"/>
      <c r="C28" s="146"/>
      <c r="D28" s="117" t="s">
        <v>13</v>
      </c>
      <c r="E28" s="112">
        <v>741</v>
      </c>
      <c r="F28" s="54" t="s">
        <v>101</v>
      </c>
      <c r="G28" s="30">
        <f t="shared" si="2"/>
        <v>8750588768.2800007</v>
      </c>
      <c r="H28" s="30">
        <f>H31</f>
        <v>3662220150.0500002</v>
      </c>
      <c r="I28" s="30">
        <f t="shared" ref="I28:J28" si="22">I31</f>
        <v>2540060050.0500002</v>
      </c>
      <c r="J28" s="30">
        <f t="shared" si="22"/>
        <v>2548308568.1799998</v>
      </c>
    </row>
    <row r="29" spans="1:10" ht="22.5" x14ac:dyDescent="0.2">
      <c r="A29" s="135"/>
      <c r="B29" s="145"/>
      <c r="C29" s="146"/>
      <c r="D29" s="117" t="s">
        <v>130</v>
      </c>
      <c r="E29" s="112">
        <v>741</v>
      </c>
      <c r="F29" s="54" t="s">
        <v>101</v>
      </c>
      <c r="G29" s="30">
        <f t="shared" si="2"/>
        <v>3430745949.1999998</v>
      </c>
      <c r="H29" s="30">
        <f>H32</f>
        <v>1143719959.5999999</v>
      </c>
      <c r="I29" s="30">
        <f t="shared" ref="I29:J29" si="23">I32</f>
        <v>1143512994.8</v>
      </c>
      <c r="J29" s="30">
        <f t="shared" si="23"/>
        <v>1143512994.8</v>
      </c>
    </row>
    <row r="30" spans="1:10" ht="12.75" customHeight="1" x14ac:dyDescent="0.2">
      <c r="A30" s="135">
        <v>12</v>
      </c>
      <c r="B30" s="146" t="s">
        <v>167</v>
      </c>
      <c r="C30" s="146" t="s">
        <v>61</v>
      </c>
      <c r="D30" s="117" t="s">
        <v>1</v>
      </c>
      <c r="E30" s="112">
        <v>741</v>
      </c>
      <c r="F30" s="54" t="s">
        <v>17</v>
      </c>
      <c r="G30" s="30">
        <f t="shared" si="2"/>
        <v>12181334717.48</v>
      </c>
      <c r="H30" s="30">
        <f>H31+H32</f>
        <v>4805940109.6499996</v>
      </c>
      <c r="I30" s="30">
        <f t="shared" ref="I30:J30" si="24">I31+I32</f>
        <v>3683573044.8500004</v>
      </c>
      <c r="J30" s="30">
        <f t="shared" si="24"/>
        <v>3691821562.9799995</v>
      </c>
    </row>
    <row r="31" spans="1:10" x14ac:dyDescent="0.2">
      <c r="A31" s="135"/>
      <c r="B31" s="146"/>
      <c r="C31" s="146"/>
      <c r="D31" s="117" t="s">
        <v>13</v>
      </c>
      <c r="E31" s="112">
        <v>741</v>
      </c>
      <c r="F31" s="54" t="s">
        <v>17</v>
      </c>
      <c r="G31" s="30">
        <f t="shared" si="2"/>
        <v>8750588768.2800007</v>
      </c>
      <c r="H31" s="30">
        <f>H34</f>
        <v>3662220150.0500002</v>
      </c>
      <c r="I31" s="30">
        <f t="shared" ref="I31:J31" si="25">I34</f>
        <v>2540060050.0500002</v>
      </c>
      <c r="J31" s="30">
        <f t="shared" si="25"/>
        <v>2548308568.1799998</v>
      </c>
    </row>
    <row r="32" spans="1:10" ht="22.5" x14ac:dyDescent="0.2">
      <c r="A32" s="135"/>
      <c r="B32" s="146"/>
      <c r="C32" s="146"/>
      <c r="D32" s="117" t="s">
        <v>130</v>
      </c>
      <c r="E32" s="112">
        <v>741</v>
      </c>
      <c r="F32" s="54" t="s">
        <v>17</v>
      </c>
      <c r="G32" s="30">
        <f t="shared" si="2"/>
        <v>3430745949.1999998</v>
      </c>
      <c r="H32" s="30">
        <f>H35</f>
        <v>1143719959.5999999</v>
      </c>
      <c r="I32" s="30">
        <f>I35</f>
        <v>1143512994.8</v>
      </c>
      <c r="J32" s="30">
        <f>J35</f>
        <v>1143512994.8</v>
      </c>
    </row>
    <row r="33" spans="1:11" ht="12.75" customHeight="1" x14ac:dyDescent="0.2">
      <c r="A33" s="135">
        <v>13</v>
      </c>
      <c r="B33" s="146" t="s">
        <v>152</v>
      </c>
      <c r="C33" s="146" t="s">
        <v>62</v>
      </c>
      <c r="D33" s="117" t="s">
        <v>1</v>
      </c>
      <c r="E33" s="112">
        <v>741</v>
      </c>
      <c r="F33" s="54" t="s">
        <v>17</v>
      </c>
      <c r="G33" s="30">
        <f t="shared" si="2"/>
        <v>12181334717.48</v>
      </c>
      <c r="H33" s="30">
        <f t="shared" ref="H33" si="26">H34+H35</f>
        <v>4805940109.6499996</v>
      </c>
      <c r="I33" s="30">
        <f t="shared" ref="I33:J33" si="27">I34+I35</f>
        <v>3683573044.8500004</v>
      </c>
      <c r="J33" s="30">
        <f t="shared" si="27"/>
        <v>3691821562.9799995</v>
      </c>
    </row>
    <row r="34" spans="1:11" x14ac:dyDescent="0.2">
      <c r="A34" s="135"/>
      <c r="B34" s="146"/>
      <c r="C34" s="146"/>
      <c r="D34" s="117" t="s">
        <v>13</v>
      </c>
      <c r="E34" s="112">
        <v>741</v>
      </c>
      <c r="F34" s="54" t="s">
        <v>17</v>
      </c>
      <c r="G34" s="30">
        <f t="shared" si="2"/>
        <v>8750588768.2800007</v>
      </c>
      <c r="H34" s="30">
        <f>H37+H38+H44</f>
        <v>3662220150.0500002</v>
      </c>
      <c r="I34" s="30">
        <f t="shared" ref="I34:J34" si="28">I37+I38+I44</f>
        <v>2540060050.0500002</v>
      </c>
      <c r="J34" s="30">
        <f t="shared" si="28"/>
        <v>2548308568.1799998</v>
      </c>
    </row>
    <row r="35" spans="1:11" ht="22.5" x14ac:dyDescent="0.2">
      <c r="A35" s="135"/>
      <c r="B35" s="146"/>
      <c r="C35" s="146"/>
      <c r="D35" s="117" t="s">
        <v>130</v>
      </c>
      <c r="E35" s="112">
        <v>741</v>
      </c>
      <c r="F35" s="54" t="s">
        <v>17</v>
      </c>
      <c r="G35" s="30">
        <f t="shared" si="2"/>
        <v>3430745949.1999998</v>
      </c>
      <c r="H35" s="30">
        <f>H39+H40+H41+H42+H43+H45</f>
        <v>1143719959.5999999</v>
      </c>
      <c r="I35" s="30">
        <f t="shared" ref="I35:J35" si="29">I39+I40+I41+I42+I43+I45</f>
        <v>1143512994.8</v>
      </c>
      <c r="J35" s="30">
        <f t="shared" si="29"/>
        <v>1143512994.8</v>
      </c>
    </row>
    <row r="36" spans="1:11" ht="12.75" customHeight="1" x14ac:dyDescent="0.2">
      <c r="A36" s="135">
        <v>14</v>
      </c>
      <c r="B36" s="146" t="s">
        <v>55</v>
      </c>
      <c r="C36" s="146" t="s">
        <v>62</v>
      </c>
      <c r="D36" s="117" t="s">
        <v>1</v>
      </c>
      <c r="E36" s="112">
        <v>741</v>
      </c>
      <c r="F36" s="54" t="s">
        <v>17</v>
      </c>
      <c r="G36" s="30">
        <f t="shared" si="2"/>
        <v>12091086229.969999</v>
      </c>
      <c r="H36" s="30">
        <f>H37+H38+H39</f>
        <v>4775857280.4799995</v>
      </c>
      <c r="I36" s="30">
        <f t="shared" ref="I36:J36" si="30">I37+I38+I39</f>
        <v>3653490215.6800003</v>
      </c>
      <c r="J36" s="30">
        <f t="shared" si="30"/>
        <v>3661738733.8099995</v>
      </c>
    </row>
    <row r="37" spans="1:11" x14ac:dyDescent="0.2">
      <c r="A37" s="135"/>
      <c r="B37" s="146"/>
      <c r="C37" s="146"/>
      <c r="D37" s="126" t="s">
        <v>13</v>
      </c>
      <c r="E37" s="154">
        <v>741</v>
      </c>
      <c r="F37" s="54" t="s">
        <v>102</v>
      </c>
      <c r="G37" s="30">
        <f t="shared" si="2"/>
        <v>8234461900</v>
      </c>
      <c r="H37" s="30">
        <v>3492790900</v>
      </c>
      <c r="I37" s="30">
        <v>2370630800</v>
      </c>
      <c r="J37" s="30">
        <v>2371040200</v>
      </c>
    </row>
    <row r="38" spans="1:11" x14ac:dyDescent="0.2">
      <c r="A38" s="135"/>
      <c r="B38" s="146"/>
      <c r="C38" s="146"/>
      <c r="D38" s="127"/>
      <c r="E38" s="155"/>
      <c r="F38" s="54" t="s">
        <v>133</v>
      </c>
      <c r="G38" s="30">
        <f t="shared" si="2"/>
        <v>516126868.28000003</v>
      </c>
      <c r="H38" s="30">
        <v>169429250.05000001</v>
      </c>
      <c r="I38" s="30">
        <v>169429250.05000001</v>
      </c>
      <c r="J38" s="30">
        <v>177268368.18000001</v>
      </c>
    </row>
    <row r="39" spans="1:11" ht="22.5" x14ac:dyDescent="0.2">
      <c r="A39" s="135"/>
      <c r="B39" s="146"/>
      <c r="C39" s="146"/>
      <c r="D39" s="117" t="s">
        <v>130</v>
      </c>
      <c r="E39" s="112">
        <v>741</v>
      </c>
      <c r="F39" s="54" t="s">
        <v>103</v>
      </c>
      <c r="G39" s="30">
        <f t="shared" si="2"/>
        <v>3340497461.6899996</v>
      </c>
      <c r="H39" s="30">
        <f>1155757536+8589366-27848314.9-3567050.7-19294405.97</f>
        <v>1113637130.4299998</v>
      </c>
      <c r="I39" s="30">
        <f>1133433486.11-20003320.48</f>
        <v>1113430165.6299999</v>
      </c>
      <c r="J39" s="30">
        <f>1133433486.11-20003320.48</f>
        <v>1113430165.6299999</v>
      </c>
      <c r="K39" s="92">
        <f>H39-I39</f>
        <v>206964.79999995232</v>
      </c>
    </row>
    <row r="40" spans="1:11" ht="45" x14ac:dyDescent="0.2">
      <c r="A40" s="114">
        <v>15</v>
      </c>
      <c r="B40" s="21" t="s">
        <v>87</v>
      </c>
      <c r="C40" s="116" t="s">
        <v>62</v>
      </c>
      <c r="D40" s="117" t="s">
        <v>130</v>
      </c>
      <c r="E40" s="112">
        <v>741</v>
      </c>
      <c r="F40" s="54" t="s">
        <v>104</v>
      </c>
      <c r="G40" s="30">
        <f t="shared" si="2"/>
        <v>40679672.329999998</v>
      </c>
      <c r="H40" s="30">
        <v>12815792.33</v>
      </c>
      <c r="I40" s="30">
        <v>13931940</v>
      </c>
      <c r="J40" s="30">
        <v>13931940</v>
      </c>
    </row>
    <row r="41" spans="1:11" ht="33.75" x14ac:dyDescent="0.2">
      <c r="A41" s="114">
        <v>16</v>
      </c>
      <c r="B41" s="21" t="s">
        <v>59</v>
      </c>
      <c r="C41" s="116" t="s">
        <v>62</v>
      </c>
      <c r="D41" s="117" t="s">
        <v>130</v>
      </c>
      <c r="E41" s="112">
        <v>741</v>
      </c>
      <c r="F41" s="54" t="s">
        <v>123</v>
      </c>
      <c r="G41" s="30">
        <f t="shared" si="2"/>
        <v>1116147.67</v>
      </c>
      <c r="H41" s="30">
        <v>1116147.67</v>
      </c>
      <c r="I41" s="30">
        <v>0</v>
      </c>
      <c r="J41" s="30">
        <v>0</v>
      </c>
      <c r="K41" s="92"/>
    </row>
    <row r="42" spans="1:11" ht="33.75" x14ac:dyDescent="0.2">
      <c r="A42" s="114">
        <v>17</v>
      </c>
      <c r="B42" s="22" t="s">
        <v>150</v>
      </c>
      <c r="C42" s="116" t="s">
        <v>61</v>
      </c>
      <c r="D42" s="117" t="s">
        <v>130</v>
      </c>
      <c r="E42" s="112">
        <v>741</v>
      </c>
      <c r="F42" s="54" t="s">
        <v>164</v>
      </c>
      <c r="G42" s="30">
        <f t="shared" si="2"/>
        <v>45452667.509999998</v>
      </c>
      <c r="H42" s="30">
        <f>1000000+14150889.17</f>
        <v>15150889.17</v>
      </c>
      <c r="I42" s="30">
        <f t="shared" ref="I42:J42" si="31">1000000+14150889.17</f>
        <v>15150889.17</v>
      </c>
      <c r="J42" s="30">
        <f t="shared" si="31"/>
        <v>15150889.17</v>
      </c>
      <c r="K42" s="92"/>
    </row>
    <row r="43" spans="1:11" ht="49.5" customHeight="1" x14ac:dyDescent="0.2">
      <c r="A43" s="114">
        <v>18</v>
      </c>
      <c r="B43" s="22" t="s">
        <v>67</v>
      </c>
      <c r="C43" s="116" t="s">
        <v>61</v>
      </c>
      <c r="D43" s="117" t="s">
        <v>130</v>
      </c>
      <c r="E43" s="112">
        <v>741</v>
      </c>
      <c r="F43" s="54" t="s">
        <v>105</v>
      </c>
      <c r="G43" s="30">
        <f t="shared" si="2"/>
        <v>0</v>
      </c>
      <c r="H43" s="30">
        <f>1186029-1186029</f>
        <v>0</v>
      </c>
      <c r="I43" s="30">
        <f>1186029-1186029</f>
        <v>0</v>
      </c>
      <c r="J43" s="30">
        <f>1186029-1186029</f>
        <v>0</v>
      </c>
    </row>
    <row r="44" spans="1:11" ht="60.75" customHeight="1" x14ac:dyDescent="0.2">
      <c r="A44" s="114">
        <v>19</v>
      </c>
      <c r="B44" s="123" t="s">
        <v>89</v>
      </c>
      <c r="C44" s="116" t="s">
        <v>62</v>
      </c>
      <c r="D44" s="117" t="s">
        <v>13</v>
      </c>
      <c r="E44" s="112">
        <v>741</v>
      </c>
      <c r="F44" s="54" t="s">
        <v>106</v>
      </c>
      <c r="G44" s="30">
        <f t="shared" si="2"/>
        <v>0</v>
      </c>
      <c r="H44" s="30">
        <v>0</v>
      </c>
      <c r="I44" s="30">
        <v>0</v>
      </c>
      <c r="J44" s="30">
        <v>0</v>
      </c>
    </row>
    <row r="45" spans="1:11" ht="33.75" x14ac:dyDescent="0.2">
      <c r="A45" s="114">
        <v>20</v>
      </c>
      <c r="B45" s="22" t="s">
        <v>161</v>
      </c>
      <c r="C45" s="116" t="s">
        <v>61</v>
      </c>
      <c r="D45" s="117" t="s">
        <v>130</v>
      </c>
      <c r="E45" s="112">
        <v>741</v>
      </c>
      <c r="F45" s="54" t="s">
        <v>165</v>
      </c>
      <c r="G45" s="30">
        <f t="shared" si="2"/>
        <v>3000000</v>
      </c>
      <c r="H45" s="30">
        <v>1000000</v>
      </c>
      <c r="I45" s="30">
        <v>1000000</v>
      </c>
      <c r="J45" s="30">
        <v>1000000</v>
      </c>
    </row>
    <row r="46" spans="1:11" ht="54" customHeight="1" x14ac:dyDescent="0.2">
      <c r="A46" s="114">
        <v>21</v>
      </c>
      <c r="B46" s="87" t="s">
        <v>15</v>
      </c>
      <c r="C46" s="86" t="s">
        <v>62</v>
      </c>
      <c r="D46" s="117" t="s">
        <v>130</v>
      </c>
      <c r="E46" s="112">
        <v>741</v>
      </c>
      <c r="F46" s="54" t="s">
        <v>107</v>
      </c>
      <c r="G46" s="30">
        <f t="shared" si="2"/>
        <v>121669597.33</v>
      </c>
      <c r="H46" s="30">
        <f>H47</f>
        <v>46157675.329999998</v>
      </c>
      <c r="I46" s="30">
        <f t="shared" ref="I46:J46" si="32">I47</f>
        <v>37755961</v>
      </c>
      <c r="J46" s="30">
        <f t="shared" si="32"/>
        <v>37755961</v>
      </c>
    </row>
    <row r="47" spans="1:11" ht="56.25" x14ac:dyDescent="0.2">
      <c r="A47" s="114">
        <v>22</v>
      </c>
      <c r="B47" s="86" t="s">
        <v>153</v>
      </c>
      <c r="C47" s="86" t="s">
        <v>62</v>
      </c>
      <c r="D47" s="117" t="s">
        <v>130</v>
      </c>
      <c r="E47" s="112">
        <v>741</v>
      </c>
      <c r="F47" s="54" t="s">
        <v>17</v>
      </c>
      <c r="G47" s="30">
        <f t="shared" si="2"/>
        <v>121669597.33</v>
      </c>
      <c r="H47" s="30">
        <f>H48</f>
        <v>46157675.329999998</v>
      </c>
      <c r="I47" s="30">
        <f t="shared" ref="I47:J47" si="33">I48</f>
        <v>37755961</v>
      </c>
      <c r="J47" s="30">
        <f t="shared" si="33"/>
        <v>37755961</v>
      </c>
    </row>
    <row r="48" spans="1:11" ht="67.5" x14ac:dyDescent="0.2">
      <c r="A48" s="110">
        <v>23</v>
      </c>
      <c r="B48" s="86" t="s">
        <v>154</v>
      </c>
      <c r="C48" s="86" t="s">
        <v>62</v>
      </c>
      <c r="D48" s="117" t="s">
        <v>130</v>
      </c>
      <c r="E48" s="112">
        <v>741</v>
      </c>
      <c r="F48" s="54" t="s">
        <v>17</v>
      </c>
      <c r="G48" s="30">
        <f t="shared" si="2"/>
        <v>121669597.33</v>
      </c>
      <c r="H48" s="30">
        <f>H49+H50+H51+H52</f>
        <v>46157675.329999998</v>
      </c>
      <c r="I48" s="30">
        <f t="shared" ref="I48:J48" si="34">I49+I50+I51+I52</f>
        <v>37755961</v>
      </c>
      <c r="J48" s="30">
        <f t="shared" si="34"/>
        <v>37755961</v>
      </c>
    </row>
    <row r="49" spans="1:10" ht="45" x14ac:dyDescent="0.2">
      <c r="A49" s="125">
        <v>24</v>
      </c>
      <c r="B49" s="86" t="s">
        <v>18</v>
      </c>
      <c r="C49" s="118" t="s">
        <v>62</v>
      </c>
      <c r="D49" s="117" t="s">
        <v>130</v>
      </c>
      <c r="E49" s="112">
        <v>741</v>
      </c>
      <c r="F49" s="106" t="s">
        <v>108</v>
      </c>
      <c r="G49" s="30">
        <f t="shared" si="2"/>
        <v>35518500</v>
      </c>
      <c r="H49" s="30">
        <f>16839500-5000000</f>
        <v>11839500</v>
      </c>
      <c r="I49" s="30">
        <f t="shared" ref="I49:J49" si="35">16839500-5000000</f>
        <v>11839500</v>
      </c>
      <c r="J49" s="30">
        <f t="shared" si="35"/>
        <v>11839500</v>
      </c>
    </row>
    <row r="50" spans="1:10" ht="45" x14ac:dyDescent="0.2">
      <c r="A50" s="125">
        <v>25</v>
      </c>
      <c r="B50" s="86" t="s">
        <v>68</v>
      </c>
      <c r="C50" s="86" t="s">
        <v>62</v>
      </c>
      <c r="D50" s="117" t="s">
        <v>130</v>
      </c>
      <c r="E50" s="112">
        <v>741</v>
      </c>
      <c r="F50" s="54" t="s">
        <v>109</v>
      </c>
      <c r="G50" s="30">
        <f t="shared" si="2"/>
        <v>31105383</v>
      </c>
      <c r="H50" s="30">
        <f>15682432-313971-5000000</f>
        <v>10368461</v>
      </c>
      <c r="I50" s="30">
        <f t="shared" ref="I50:J50" si="36">15682432-313971-5000000</f>
        <v>10368461</v>
      </c>
      <c r="J50" s="30">
        <f t="shared" si="36"/>
        <v>10368461</v>
      </c>
    </row>
    <row r="51" spans="1:10" ht="33.75" x14ac:dyDescent="0.2">
      <c r="A51" s="121">
        <v>26</v>
      </c>
      <c r="B51" s="116" t="s">
        <v>93</v>
      </c>
      <c r="C51" s="116" t="s">
        <v>62</v>
      </c>
      <c r="D51" s="117" t="s">
        <v>130</v>
      </c>
      <c r="E51" s="112">
        <v>741</v>
      </c>
      <c r="F51" s="54" t="s">
        <v>110</v>
      </c>
      <c r="G51" s="30">
        <f t="shared" si="2"/>
        <v>46644000</v>
      </c>
      <c r="H51" s="30">
        <v>15548000</v>
      </c>
      <c r="I51" s="30">
        <v>15548000</v>
      </c>
      <c r="J51" s="30">
        <v>15548000</v>
      </c>
    </row>
    <row r="52" spans="1:10" ht="45" x14ac:dyDescent="0.2">
      <c r="A52" s="124">
        <v>27</v>
      </c>
      <c r="B52" s="116" t="s">
        <v>168</v>
      </c>
      <c r="C52" s="116" t="s">
        <v>62</v>
      </c>
      <c r="D52" s="117" t="s">
        <v>130</v>
      </c>
      <c r="E52" s="112">
        <v>741</v>
      </c>
      <c r="F52" s="54" t="s">
        <v>169</v>
      </c>
      <c r="G52" s="30">
        <f>H52+I52+J52</f>
        <v>8401714.3300000001</v>
      </c>
      <c r="H52" s="30">
        <v>8401714.3300000001</v>
      </c>
      <c r="I52" s="30">
        <v>0</v>
      </c>
      <c r="J52" s="30">
        <v>0</v>
      </c>
    </row>
    <row r="53" spans="1:10" ht="24.75" customHeight="1" x14ac:dyDescent="0.2">
      <c r="A53" s="126">
        <v>28</v>
      </c>
      <c r="B53" s="162" t="s">
        <v>8</v>
      </c>
      <c r="C53" s="116" t="s">
        <v>62</v>
      </c>
      <c r="D53" s="117" t="s">
        <v>1</v>
      </c>
      <c r="E53" s="112">
        <v>741</v>
      </c>
      <c r="F53" s="54" t="s">
        <v>137</v>
      </c>
      <c r="G53" s="30">
        <f>H53+I53+J53</f>
        <v>1001622770.4000001</v>
      </c>
      <c r="H53" s="30">
        <f>H54+H55</f>
        <v>339460326.95999998</v>
      </c>
      <c r="I53" s="30">
        <f t="shared" ref="I53:J53" si="37">I54+I55</f>
        <v>327165131.01999998</v>
      </c>
      <c r="J53" s="30">
        <f t="shared" si="37"/>
        <v>334997312.42000002</v>
      </c>
    </row>
    <row r="54" spans="1:10" ht="25.5" customHeight="1" x14ac:dyDescent="0.2">
      <c r="A54" s="151"/>
      <c r="B54" s="163"/>
      <c r="C54" s="116" t="s">
        <v>62</v>
      </c>
      <c r="D54" s="117" t="s">
        <v>13</v>
      </c>
      <c r="E54" s="112">
        <v>741</v>
      </c>
      <c r="F54" s="54" t="s">
        <v>137</v>
      </c>
      <c r="G54" s="30">
        <f>H54+I54+J54</f>
        <v>856984333.10000002</v>
      </c>
      <c r="H54" s="30">
        <f>H64</f>
        <v>291385491.06</v>
      </c>
      <c r="I54" s="30">
        <f t="shared" ref="I54:J54" si="38">I64</f>
        <v>278883330.31999999</v>
      </c>
      <c r="J54" s="30">
        <f t="shared" si="38"/>
        <v>286715511.72000003</v>
      </c>
    </row>
    <row r="55" spans="1:10" ht="27" customHeight="1" x14ac:dyDescent="0.2">
      <c r="A55" s="127"/>
      <c r="B55" s="164"/>
      <c r="C55" s="116" t="s">
        <v>62</v>
      </c>
      <c r="D55" s="117" t="s">
        <v>130</v>
      </c>
      <c r="E55" s="112">
        <v>741</v>
      </c>
      <c r="F55" s="54" t="s">
        <v>137</v>
      </c>
      <c r="G55" s="30">
        <f t="shared" ref="G55:G106" si="39">H55+I55+J55</f>
        <v>144638437.30000001</v>
      </c>
      <c r="H55" s="30">
        <f t="shared" ref="H55:J55" si="40">H56+H65</f>
        <v>48074835.899999999</v>
      </c>
      <c r="I55" s="30">
        <f t="shared" si="40"/>
        <v>48281800.700000003</v>
      </c>
      <c r="J55" s="30">
        <f t="shared" si="40"/>
        <v>48281800.700000003</v>
      </c>
    </row>
    <row r="56" spans="1:10" ht="33.75" x14ac:dyDescent="0.2">
      <c r="A56" s="114">
        <v>29</v>
      </c>
      <c r="B56" s="116" t="s">
        <v>20</v>
      </c>
      <c r="C56" s="116" t="s">
        <v>62</v>
      </c>
      <c r="D56" s="117" t="s">
        <v>43</v>
      </c>
      <c r="E56" s="112">
        <v>741</v>
      </c>
      <c r="F56" s="54" t="s">
        <v>17</v>
      </c>
      <c r="G56" s="30">
        <f t="shared" si="39"/>
        <v>0</v>
      </c>
      <c r="H56" s="30">
        <f t="shared" ref="H56" si="41">H57+H59+H61</f>
        <v>0</v>
      </c>
      <c r="I56" s="30">
        <f t="shared" ref="I56:J56" si="42">I57+I59+I61</f>
        <v>0</v>
      </c>
      <c r="J56" s="30">
        <f t="shared" si="42"/>
        <v>0</v>
      </c>
    </row>
    <row r="57" spans="1:10" ht="38.450000000000003" customHeight="1" x14ac:dyDescent="0.2">
      <c r="A57" s="121">
        <v>30</v>
      </c>
      <c r="B57" s="116" t="s">
        <v>155</v>
      </c>
      <c r="C57" s="116" t="s">
        <v>62</v>
      </c>
      <c r="D57" s="117" t="s">
        <v>43</v>
      </c>
      <c r="E57" s="112">
        <v>741</v>
      </c>
      <c r="F57" s="54" t="s">
        <v>17</v>
      </c>
      <c r="G57" s="30">
        <f t="shared" si="39"/>
        <v>0</v>
      </c>
      <c r="H57" s="30">
        <f>H58</f>
        <v>0</v>
      </c>
      <c r="I57" s="30">
        <f>I58</f>
        <v>0</v>
      </c>
      <c r="J57" s="30">
        <f>J58</f>
        <v>0</v>
      </c>
    </row>
    <row r="58" spans="1:10" ht="33.75" x14ac:dyDescent="0.2">
      <c r="A58" s="114">
        <v>31</v>
      </c>
      <c r="B58" s="116" t="s">
        <v>156</v>
      </c>
      <c r="C58" s="116" t="s">
        <v>62</v>
      </c>
      <c r="D58" s="117" t="s">
        <v>43</v>
      </c>
      <c r="E58" s="112">
        <v>741</v>
      </c>
      <c r="F58" s="54" t="s">
        <v>17</v>
      </c>
      <c r="G58" s="30">
        <f t="shared" si="39"/>
        <v>0</v>
      </c>
      <c r="H58" s="30">
        <v>0</v>
      </c>
      <c r="I58" s="30">
        <v>0</v>
      </c>
      <c r="J58" s="30">
        <v>0</v>
      </c>
    </row>
    <row r="59" spans="1:10" ht="45" x14ac:dyDescent="0.2">
      <c r="A59" s="114">
        <v>32</v>
      </c>
      <c r="B59" s="116" t="s">
        <v>23</v>
      </c>
      <c r="C59" s="116" t="s">
        <v>62</v>
      </c>
      <c r="D59" s="117" t="s">
        <v>43</v>
      </c>
      <c r="E59" s="112">
        <v>741</v>
      </c>
      <c r="F59" s="54" t="s">
        <v>17</v>
      </c>
      <c r="G59" s="30">
        <f t="shared" si="39"/>
        <v>0</v>
      </c>
      <c r="H59" s="30">
        <f>H60</f>
        <v>0</v>
      </c>
      <c r="I59" s="30">
        <f>I60</f>
        <v>0</v>
      </c>
      <c r="J59" s="30">
        <f>J60</f>
        <v>0</v>
      </c>
    </row>
    <row r="60" spans="1:10" ht="45" x14ac:dyDescent="0.2">
      <c r="A60" s="114">
        <v>33</v>
      </c>
      <c r="B60" s="116" t="s">
        <v>24</v>
      </c>
      <c r="C60" s="116" t="s">
        <v>62</v>
      </c>
      <c r="D60" s="117" t="s">
        <v>43</v>
      </c>
      <c r="E60" s="112">
        <v>741</v>
      </c>
      <c r="F60" s="54" t="s">
        <v>17</v>
      </c>
      <c r="G60" s="30">
        <f t="shared" si="39"/>
        <v>0</v>
      </c>
      <c r="H60" s="30">
        <v>0</v>
      </c>
      <c r="I60" s="30">
        <v>0</v>
      </c>
      <c r="J60" s="30">
        <v>0</v>
      </c>
    </row>
    <row r="61" spans="1:10" ht="33.75" x14ac:dyDescent="0.2">
      <c r="A61" s="114">
        <v>34</v>
      </c>
      <c r="B61" s="116" t="s">
        <v>25</v>
      </c>
      <c r="C61" s="116" t="s">
        <v>62</v>
      </c>
      <c r="D61" s="117" t="s">
        <v>43</v>
      </c>
      <c r="E61" s="112">
        <v>741</v>
      </c>
      <c r="F61" s="54" t="s">
        <v>17</v>
      </c>
      <c r="G61" s="30">
        <f t="shared" si="39"/>
        <v>0</v>
      </c>
      <c r="H61" s="30">
        <f>H62</f>
        <v>0</v>
      </c>
      <c r="I61" s="30">
        <f>I62</f>
        <v>0</v>
      </c>
      <c r="J61" s="30">
        <f>J62</f>
        <v>0</v>
      </c>
    </row>
    <row r="62" spans="1:10" ht="48" customHeight="1" x14ac:dyDescent="0.2">
      <c r="A62" s="114">
        <v>35</v>
      </c>
      <c r="B62" s="116" t="s">
        <v>26</v>
      </c>
      <c r="C62" s="116" t="s">
        <v>62</v>
      </c>
      <c r="D62" s="117" t="s">
        <v>43</v>
      </c>
      <c r="E62" s="112">
        <v>741</v>
      </c>
      <c r="F62" s="54" t="s">
        <v>17</v>
      </c>
      <c r="G62" s="30">
        <f t="shared" si="39"/>
        <v>0</v>
      </c>
      <c r="H62" s="30">
        <v>0</v>
      </c>
      <c r="I62" s="30">
        <v>0</v>
      </c>
      <c r="J62" s="30">
        <v>0</v>
      </c>
    </row>
    <row r="63" spans="1:10" ht="33.75" x14ac:dyDescent="0.2">
      <c r="A63" s="126">
        <v>36</v>
      </c>
      <c r="B63" s="148" t="s">
        <v>64</v>
      </c>
      <c r="C63" s="116" t="s">
        <v>62</v>
      </c>
      <c r="D63" s="117" t="s">
        <v>1</v>
      </c>
      <c r="E63" s="112">
        <v>741</v>
      </c>
      <c r="F63" s="54" t="s">
        <v>17</v>
      </c>
      <c r="G63" s="30">
        <f>H63+I63+J63</f>
        <v>1001622770.4000001</v>
      </c>
      <c r="H63" s="30">
        <f>H64+H65</f>
        <v>339460326.95999998</v>
      </c>
      <c r="I63" s="30">
        <f t="shared" ref="I63:J63" si="43">I64+I65</f>
        <v>327165131.01999998</v>
      </c>
      <c r="J63" s="30">
        <f t="shared" si="43"/>
        <v>334997312.42000002</v>
      </c>
    </row>
    <row r="64" spans="1:10" ht="33.75" x14ac:dyDescent="0.2">
      <c r="A64" s="151"/>
      <c r="B64" s="149"/>
      <c r="C64" s="116" t="s">
        <v>62</v>
      </c>
      <c r="D64" s="117" t="s">
        <v>13</v>
      </c>
      <c r="E64" s="112">
        <v>741</v>
      </c>
      <c r="F64" s="54" t="s">
        <v>17</v>
      </c>
      <c r="G64" s="30">
        <f>H64+I64+J64</f>
        <v>856984333.10000002</v>
      </c>
      <c r="H64" s="30">
        <f>H69</f>
        <v>291385491.06</v>
      </c>
      <c r="I64" s="30">
        <f t="shared" ref="I64:J64" si="44">I69</f>
        <v>278883330.31999999</v>
      </c>
      <c r="J64" s="30">
        <f t="shared" si="44"/>
        <v>286715511.72000003</v>
      </c>
    </row>
    <row r="65" spans="1:18" ht="33.75" x14ac:dyDescent="0.2">
      <c r="A65" s="127"/>
      <c r="B65" s="150"/>
      <c r="C65" s="116" t="s">
        <v>62</v>
      </c>
      <c r="D65" s="117" t="s">
        <v>130</v>
      </c>
      <c r="E65" s="112">
        <v>741</v>
      </c>
      <c r="F65" s="54" t="s">
        <v>17</v>
      </c>
      <c r="G65" s="30">
        <f t="shared" si="39"/>
        <v>144638437.30000001</v>
      </c>
      <c r="H65" s="30">
        <f>H66+H70</f>
        <v>48074835.899999999</v>
      </c>
      <c r="I65" s="30">
        <f t="shared" ref="I65:J65" si="45">I66+I70</f>
        <v>48281800.700000003</v>
      </c>
      <c r="J65" s="30">
        <f t="shared" si="45"/>
        <v>48281800.700000003</v>
      </c>
    </row>
    <row r="66" spans="1:18" ht="33.75" x14ac:dyDescent="0.2">
      <c r="A66" s="114">
        <v>37</v>
      </c>
      <c r="B66" s="116" t="s">
        <v>57</v>
      </c>
      <c r="C66" s="116" t="s">
        <v>62</v>
      </c>
      <c r="D66" s="117" t="s">
        <v>130</v>
      </c>
      <c r="E66" s="112">
        <v>741</v>
      </c>
      <c r="F66" s="54" t="s">
        <v>17</v>
      </c>
      <c r="G66" s="30">
        <f t="shared" si="39"/>
        <v>6000000</v>
      </c>
      <c r="H66" s="30">
        <f>H67</f>
        <v>2000000</v>
      </c>
      <c r="I66" s="30">
        <f t="shared" ref="I66:J66" si="46">I67</f>
        <v>2000000</v>
      </c>
      <c r="J66" s="30">
        <f t="shared" si="46"/>
        <v>2000000</v>
      </c>
    </row>
    <row r="67" spans="1:18" ht="40.5" customHeight="1" x14ac:dyDescent="0.2">
      <c r="A67" s="114">
        <v>38</v>
      </c>
      <c r="B67" s="116" t="s">
        <v>157</v>
      </c>
      <c r="C67" s="116" t="s">
        <v>62</v>
      </c>
      <c r="D67" s="117" t="s">
        <v>130</v>
      </c>
      <c r="E67" s="112">
        <v>741</v>
      </c>
      <c r="F67" s="54" t="s">
        <v>111</v>
      </c>
      <c r="G67" s="30">
        <f t="shared" si="39"/>
        <v>6000000</v>
      </c>
      <c r="H67" s="93">
        <f>1500000+500000</f>
        <v>2000000</v>
      </c>
      <c r="I67" s="93">
        <f t="shared" ref="I67:J67" si="47">1500000+500000</f>
        <v>2000000</v>
      </c>
      <c r="J67" s="93">
        <f t="shared" si="47"/>
        <v>2000000</v>
      </c>
    </row>
    <row r="68" spans="1:18" ht="24" customHeight="1" x14ac:dyDescent="0.2">
      <c r="A68" s="126">
        <v>39</v>
      </c>
      <c r="B68" s="148" t="s">
        <v>136</v>
      </c>
      <c r="C68" s="116" t="s">
        <v>62</v>
      </c>
      <c r="D68" s="117" t="s">
        <v>1</v>
      </c>
      <c r="E68" s="112">
        <v>741</v>
      </c>
      <c r="F68" s="54" t="s">
        <v>17</v>
      </c>
      <c r="G68" s="30">
        <f>H68+I68+J68</f>
        <v>995622770.4000001</v>
      </c>
      <c r="H68" s="93">
        <f>H69+H70</f>
        <v>337460326.95999998</v>
      </c>
      <c r="I68" s="93">
        <f t="shared" ref="I68:J68" si="48">I69+I70</f>
        <v>325165131.01999998</v>
      </c>
      <c r="J68" s="93">
        <f t="shared" si="48"/>
        <v>332997312.42000002</v>
      </c>
    </row>
    <row r="69" spans="1:18" ht="26.25" customHeight="1" x14ac:dyDescent="0.2">
      <c r="A69" s="151"/>
      <c r="B69" s="149"/>
      <c r="C69" s="116" t="s">
        <v>62</v>
      </c>
      <c r="D69" s="117" t="s">
        <v>13</v>
      </c>
      <c r="E69" s="112">
        <v>741</v>
      </c>
      <c r="F69" s="54" t="s">
        <v>17</v>
      </c>
      <c r="G69" s="30">
        <f t="shared" ref="G69:G90" si="49">H69+I69+J69</f>
        <v>856984333.10000002</v>
      </c>
      <c r="H69" s="93">
        <f>H72</f>
        <v>291385491.06</v>
      </c>
      <c r="I69" s="93">
        <f t="shared" ref="I69:J69" si="50">I72</f>
        <v>278883330.31999999</v>
      </c>
      <c r="J69" s="93">
        <f t="shared" si="50"/>
        <v>286715511.72000003</v>
      </c>
    </row>
    <row r="70" spans="1:18" ht="28.5" customHeight="1" x14ac:dyDescent="0.2">
      <c r="A70" s="127"/>
      <c r="B70" s="150"/>
      <c r="C70" s="116" t="s">
        <v>62</v>
      </c>
      <c r="D70" s="117" t="s">
        <v>130</v>
      </c>
      <c r="E70" s="112">
        <v>741</v>
      </c>
      <c r="F70" s="54" t="s">
        <v>17</v>
      </c>
      <c r="G70" s="30">
        <f>H70+I70+J70</f>
        <v>138638437.30000001</v>
      </c>
      <c r="H70" s="93">
        <f>H73+H74</f>
        <v>46074835.899999999</v>
      </c>
      <c r="I70" s="93">
        <f t="shared" ref="I70:J70" si="51">I73+I74</f>
        <v>46281800.700000003</v>
      </c>
      <c r="J70" s="93">
        <f t="shared" si="51"/>
        <v>46281800.700000003</v>
      </c>
      <c r="O70" s="93"/>
      <c r="P70" s="93" t="s">
        <v>145</v>
      </c>
      <c r="Q70" s="93" t="s">
        <v>146</v>
      </c>
      <c r="R70" s="93" t="s">
        <v>147</v>
      </c>
    </row>
    <row r="71" spans="1:18" ht="24.75" customHeight="1" x14ac:dyDescent="0.2">
      <c r="A71" s="126">
        <v>40</v>
      </c>
      <c r="B71" s="148" t="s">
        <v>148</v>
      </c>
      <c r="C71" s="116" t="s">
        <v>62</v>
      </c>
      <c r="D71" s="117" t="s">
        <v>1</v>
      </c>
      <c r="E71" s="112">
        <v>741</v>
      </c>
      <c r="F71" s="54" t="s">
        <v>135</v>
      </c>
      <c r="G71" s="30">
        <f t="shared" si="49"/>
        <v>941741025.38000011</v>
      </c>
      <c r="H71" s="93">
        <f>H72+H73</f>
        <v>320203836.32999998</v>
      </c>
      <c r="I71" s="93">
        <f>I72+I73</f>
        <v>306465198.14999998</v>
      </c>
      <c r="J71" s="93">
        <f>J72+J73</f>
        <v>315071990.90000004</v>
      </c>
      <c r="O71" s="93" t="s">
        <v>141</v>
      </c>
      <c r="P71" s="93">
        <f>P72+P73+P91</f>
        <v>309425721.10999995</v>
      </c>
      <c r="Q71" s="93">
        <f>Q72+Q73+Q91</f>
        <v>301548893.19</v>
      </c>
      <c r="R71" s="93">
        <f>R73+R72+R91</f>
        <v>100.00000000000001</v>
      </c>
    </row>
    <row r="72" spans="1:18" ht="27" customHeight="1" x14ac:dyDescent="0.2">
      <c r="A72" s="151"/>
      <c r="B72" s="149"/>
      <c r="C72" s="116" t="s">
        <v>62</v>
      </c>
      <c r="D72" s="117" t="s">
        <v>13</v>
      </c>
      <c r="E72" s="112">
        <v>741</v>
      </c>
      <c r="F72" s="54" t="s">
        <v>135</v>
      </c>
      <c r="G72" s="30">
        <f t="shared" si="49"/>
        <v>856984333.10000002</v>
      </c>
      <c r="H72" s="93">
        <v>291385491.06</v>
      </c>
      <c r="I72" s="93">
        <v>278883330.31999999</v>
      </c>
      <c r="J72" s="93">
        <v>286715511.72000003</v>
      </c>
      <c r="K72" s="35" t="s">
        <v>140</v>
      </c>
      <c r="O72" s="93" t="s">
        <v>142</v>
      </c>
      <c r="P72" s="93">
        <v>258122360.63999999</v>
      </c>
      <c r="Q72" s="93">
        <v>251551524.87</v>
      </c>
      <c r="R72" s="94">
        <f>P72*100/P71</f>
        <v>83.4198138777992</v>
      </c>
    </row>
    <row r="73" spans="1:18" ht="28.5" customHeight="1" x14ac:dyDescent="0.2">
      <c r="A73" s="127"/>
      <c r="B73" s="150"/>
      <c r="C73" s="116" t="s">
        <v>62</v>
      </c>
      <c r="D73" s="117" t="s">
        <v>130</v>
      </c>
      <c r="E73" s="112">
        <v>741</v>
      </c>
      <c r="F73" s="54" t="s">
        <v>135</v>
      </c>
      <c r="G73" s="30">
        <f t="shared" si="49"/>
        <v>84756692.280000001</v>
      </c>
      <c r="H73" s="93">
        <v>28818345.27</v>
      </c>
      <c r="I73" s="93">
        <v>27581867.829999998</v>
      </c>
      <c r="J73" s="93">
        <v>28356479.18</v>
      </c>
      <c r="K73" s="35" t="s">
        <v>139</v>
      </c>
      <c r="O73" s="93" t="s">
        <v>143</v>
      </c>
      <c r="P73" s="93">
        <v>23455045.57</v>
      </c>
      <c r="Q73" s="93">
        <v>22857967.93</v>
      </c>
      <c r="R73" s="94">
        <f>P73*100/P71</f>
        <v>7.5801861221684925</v>
      </c>
    </row>
    <row r="74" spans="1:18" ht="51" customHeight="1" x14ac:dyDescent="0.2">
      <c r="A74" s="110">
        <v>41</v>
      </c>
      <c r="B74" s="119" t="s">
        <v>159</v>
      </c>
      <c r="C74" s="119" t="s">
        <v>62</v>
      </c>
      <c r="D74" s="117" t="s">
        <v>130</v>
      </c>
      <c r="E74" s="112">
        <v>741</v>
      </c>
      <c r="F74" s="54" t="s">
        <v>149</v>
      </c>
      <c r="G74" s="30">
        <f t="shared" si="49"/>
        <v>53881745.019999996</v>
      </c>
      <c r="H74" s="93">
        <v>17256490.629999999</v>
      </c>
      <c r="I74" s="93">
        <v>18699932.870000001</v>
      </c>
      <c r="J74" s="93">
        <v>17925321.52</v>
      </c>
      <c r="K74" s="92">
        <f>H74-I74</f>
        <v>-1443442.2400000021</v>
      </c>
      <c r="O74" s="93"/>
      <c r="P74" s="93"/>
      <c r="Q74" s="93"/>
      <c r="R74" s="94"/>
    </row>
    <row r="75" spans="1:18" ht="9.75" hidden="1" customHeight="1" x14ac:dyDescent="0.2">
      <c r="A75" s="121"/>
      <c r="B75" s="115" t="s">
        <v>45</v>
      </c>
      <c r="C75" s="116" t="s">
        <v>60</v>
      </c>
      <c r="D75" s="117" t="s">
        <v>130</v>
      </c>
      <c r="E75" s="54" t="s">
        <v>17</v>
      </c>
      <c r="F75" s="54" t="s">
        <v>17</v>
      </c>
      <c r="G75" s="30">
        <f t="shared" si="49"/>
        <v>0</v>
      </c>
      <c r="H75" s="30">
        <f t="shared" ref="H75" si="52">H77+H79+H81+H83+H85</f>
        <v>0</v>
      </c>
      <c r="I75" s="30">
        <f t="shared" ref="I75:J75" si="53">I77+I79+I81+I83+I85</f>
        <v>0</v>
      </c>
      <c r="J75" s="30">
        <f t="shared" si="53"/>
        <v>0</v>
      </c>
      <c r="O75" s="93"/>
      <c r="P75" s="93"/>
      <c r="Q75" s="93"/>
      <c r="R75" s="94" t="e">
        <f t="shared" ref="R75:R91" si="54">P75*100/P55</f>
        <v>#DIV/0!</v>
      </c>
    </row>
    <row r="76" spans="1:18" ht="12.75" hidden="1" customHeight="1" x14ac:dyDescent="0.2">
      <c r="A76" s="121">
        <v>49</v>
      </c>
      <c r="B76" s="116" t="s">
        <v>27</v>
      </c>
      <c r="C76" s="116" t="s">
        <v>63</v>
      </c>
      <c r="D76" s="117" t="s">
        <v>130</v>
      </c>
      <c r="E76" s="54" t="s">
        <v>17</v>
      </c>
      <c r="F76" s="54" t="s">
        <v>17</v>
      </c>
      <c r="G76" s="30">
        <f t="shared" si="49"/>
        <v>0</v>
      </c>
      <c r="H76" s="30">
        <f t="shared" ref="H76:J77" si="55">H77</f>
        <v>0</v>
      </c>
      <c r="I76" s="30">
        <f t="shared" si="55"/>
        <v>0</v>
      </c>
      <c r="J76" s="30">
        <f t="shared" si="55"/>
        <v>0</v>
      </c>
      <c r="O76" s="93"/>
      <c r="P76" s="93"/>
      <c r="Q76" s="93"/>
      <c r="R76" s="94" t="e">
        <f t="shared" si="54"/>
        <v>#DIV/0!</v>
      </c>
    </row>
    <row r="77" spans="1:18" ht="16.5" hidden="1" customHeight="1" x14ac:dyDescent="0.2">
      <c r="A77" s="121">
        <v>50</v>
      </c>
      <c r="B77" s="116" t="s">
        <v>28</v>
      </c>
      <c r="C77" s="116" t="s">
        <v>61</v>
      </c>
      <c r="D77" s="117" t="s">
        <v>130</v>
      </c>
      <c r="E77" s="112">
        <v>741</v>
      </c>
      <c r="F77" s="54" t="s">
        <v>17</v>
      </c>
      <c r="G77" s="30">
        <f t="shared" si="49"/>
        <v>0</v>
      </c>
      <c r="H77" s="30">
        <f t="shared" si="55"/>
        <v>0</v>
      </c>
      <c r="I77" s="30">
        <f t="shared" si="55"/>
        <v>0</v>
      </c>
      <c r="J77" s="30">
        <f t="shared" si="55"/>
        <v>0</v>
      </c>
      <c r="O77" s="93"/>
      <c r="P77" s="93"/>
      <c r="Q77" s="93"/>
      <c r="R77" s="94" t="e">
        <f t="shared" si="54"/>
        <v>#DIV/0!</v>
      </c>
    </row>
    <row r="78" spans="1:18" ht="17.25" hidden="1" customHeight="1" x14ac:dyDescent="0.2">
      <c r="A78" s="121">
        <v>51</v>
      </c>
      <c r="B78" s="116" t="s">
        <v>29</v>
      </c>
      <c r="C78" s="116" t="s">
        <v>62</v>
      </c>
      <c r="D78" s="117" t="s">
        <v>130</v>
      </c>
      <c r="E78" s="112">
        <v>741</v>
      </c>
      <c r="F78" s="54" t="s">
        <v>17</v>
      </c>
      <c r="G78" s="30">
        <f t="shared" si="49"/>
        <v>0</v>
      </c>
      <c r="H78" s="30">
        <v>0</v>
      </c>
      <c r="I78" s="30">
        <v>0</v>
      </c>
      <c r="J78" s="30">
        <v>0</v>
      </c>
      <c r="O78" s="93"/>
      <c r="P78" s="93"/>
      <c r="Q78" s="93"/>
      <c r="R78" s="94" t="e">
        <f t="shared" si="54"/>
        <v>#DIV/0!</v>
      </c>
    </row>
    <row r="79" spans="1:18" ht="12" hidden="1" customHeight="1" x14ac:dyDescent="0.2">
      <c r="A79" s="121">
        <v>52</v>
      </c>
      <c r="B79" s="116" t="s">
        <v>30</v>
      </c>
      <c r="C79" s="116" t="s">
        <v>62</v>
      </c>
      <c r="D79" s="117" t="s">
        <v>43</v>
      </c>
      <c r="E79" s="112">
        <v>741</v>
      </c>
      <c r="F79" s="54" t="s">
        <v>17</v>
      </c>
      <c r="G79" s="30">
        <f t="shared" si="49"/>
        <v>0</v>
      </c>
      <c r="H79" s="30">
        <f>H80</f>
        <v>0</v>
      </c>
      <c r="I79" s="30">
        <f>I80</f>
        <v>0</v>
      </c>
      <c r="J79" s="30">
        <f>J80</f>
        <v>0</v>
      </c>
      <c r="O79" s="93"/>
      <c r="P79" s="93"/>
      <c r="Q79" s="93"/>
      <c r="R79" s="94" t="e">
        <f t="shared" si="54"/>
        <v>#DIV/0!</v>
      </c>
    </row>
    <row r="80" spans="1:18" ht="13.5" hidden="1" customHeight="1" x14ac:dyDescent="0.2">
      <c r="A80" s="121">
        <v>53</v>
      </c>
      <c r="B80" s="116" t="s">
        <v>31</v>
      </c>
      <c r="C80" s="116" t="s">
        <v>62</v>
      </c>
      <c r="D80" s="117" t="s">
        <v>43</v>
      </c>
      <c r="E80" s="112">
        <v>741</v>
      </c>
      <c r="F80" s="54" t="s">
        <v>17</v>
      </c>
      <c r="G80" s="30">
        <f t="shared" si="49"/>
        <v>0</v>
      </c>
      <c r="H80" s="30">
        <v>0</v>
      </c>
      <c r="I80" s="30">
        <v>0</v>
      </c>
      <c r="J80" s="30">
        <v>0</v>
      </c>
      <c r="O80" s="93"/>
      <c r="P80" s="93"/>
      <c r="Q80" s="93"/>
      <c r="R80" s="94" t="e">
        <f t="shared" si="54"/>
        <v>#DIV/0!</v>
      </c>
    </row>
    <row r="81" spans="1:18" ht="16.5" hidden="1" customHeight="1" x14ac:dyDescent="0.2">
      <c r="A81" s="121">
        <v>54</v>
      </c>
      <c r="B81" s="116" t="s">
        <v>32</v>
      </c>
      <c r="C81" s="116" t="s">
        <v>62</v>
      </c>
      <c r="D81" s="117" t="s">
        <v>43</v>
      </c>
      <c r="E81" s="112">
        <v>741</v>
      </c>
      <c r="F81" s="54" t="s">
        <v>17</v>
      </c>
      <c r="G81" s="30">
        <f t="shared" si="49"/>
        <v>0</v>
      </c>
      <c r="H81" s="30">
        <f>H82</f>
        <v>0</v>
      </c>
      <c r="I81" s="30">
        <f>I82</f>
        <v>0</v>
      </c>
      <c r="J81" s="30">
        <f>J82</f>
        <v>0</v>
      </c>
      <c r="O81" s="93"/>
      <c r="P81" s="93"/>
      <c r="Q81" s="93"/>
      <c r="R81" s="94" t="e">
        <f t="shared" si="54"/>
        <v>#DIV/0!</v>
      </c>
    </row>
    <row r="82" spans="1:18" ht="13.5" hidden="1" customHeight="1" x14ac:dyDescent="0.2">
      <c r="A82" s="121">
        <v>55</v>
      </c>
      <c r="B82" s="116" t="s">
        <v>33</v>
      </c>
      <c r="C82" s="116" t="s">
        <v>62</v>
      </c>
      <c r="D82" s="117" t="s">
        <v>43</v>
      </c>
      <c r="E82" s="112">
        <v>741</v>
      </c>
      <c r="F82" s="54" t="s">
        <v>17</v>
      </c>
      <c r="G82" s="30">
        <f t="shared" si="49"/>
        <v>0</v>
      </c>
      <c r="H82" s="30">
        <v>0</v>
      </c>
      <c r="I82" s="30">
        <v>0</v>
      </c>
      <c r="J82" s="30">
        <v>0</v>
      </c>
      <c r="O82" s="93"/>
      <c r="P82" s="93"/>
      <c r="Q82" s="93"/>
      <c r="R82" s="94" t="e">
        <f t="shared" si="54"/>
        <v>#DIV/0!</v>
      </c>
    </row>
    <row r="83" spans="1:18" ht="18" hidden="1" customHeight="1" x14ac:dyDescent="0.2">
      <c r="A83" s="121">
        <v>56</v>
      </c>
      <c r="B83" s="116" t="s">
        <v>34</v>
      </c>
      <c r="C83" s="82" t="s">
        <v>62</v>
      </c>
      <c r="D83" s="117" t="s">
        <v>43</v>
      </c>
      <c r="E83" s="112">
        <v>741</v>
      </c>
      <c r="F83" s="54" t="s">
        <v>17</v>
      </c>
      <c r="G83" s="30">
        <f t="shared" si="49"/>
        <v>0</v>
      </c>
      <c r="H83" s="30">
        <f>H84</f>
        <v>0</v>
      </c>
      <c r="I83" s="30">
        <f>I84</f>
        <v>0</v>
      </c>
      <c r="J83" s="30">
        <f>J84</f>
        <v>0</v>
      </c>
      <c r="O83" s="93"/>
      <c r="P83" s="93"/>
      <c r="Q83" s="93"/>
      <c r="R83" s="94" t="e">
        <f t="shared" si="54"/>
        <v>#DIV/0!</v>
      </c>
    </row>
    <row r="84" spans="1:18" ht="13.5" hidden="1" customHeight="1" x14ac:dyDescent="0.2">
      <c r="A84" s="121">
        <v>57</v>
      </c>
      <c r="B84" s="116" t="s">
        <v>35</v>
      </c>
      <c r="C84" s="82" t="s">
        <v>62</v>
      </c>
      <c r="D84" s="117" t="s">
        <v>43</v>
      </c>
      <c r="E84" s="112">
        <v>741</v>
      </c>
      <c r="F84" s="54" t="s">
        <v>17</v>
      </c>
      <c r="G84" s="30">
        <f t="shared" si="49"/>
        <v>0</v>
      </c>
      <c r="H84" s="30">
        <v>0</v>
      </c>
      <c r="I84" s="30">
        <v>0</v>
      </c>
      <c r="J84" s="30">
        <v>0</v>
      </c>
      <c r="O84" s="93"/>
      <c r="P84" s="93"/>
      <c r="Q84" s="93"/>
      <c r="R84" s="94" t="e">
        <f t="shared" si="54"/>
        <v>#DIV/0!</v>
      </c>
    </row>
    <row r="85" spans="1:18" ht="16.5" hidden="1" customHeight="1" x14ac:dyDescent="0.2">
      <c r="A85" s="121">
        <v>58</v>
      </c>
      <c r="B85" s="116" t="s">
        <v>36</v>
      </c>
      <c r="C85" s="82" t="s">
        <v>60</v>
      </c>
      <c r="D85" s="117" t="s">
        <v>130</v>
      </c>
      <c r="E85" s="112" t="s">
        <v>17</v>
      </c>
      <c r="F85" s="54" t="s">
        <v>17</v>
      </c>
      <c r="G85" s="30">
        <f t="shared" si="49"/>
        <v>0</v>
      </c>
      <c r="H85" s="30">
        <f t="shared" ref="H85" si="56">H86+H87+H88+H89+H90</f>
        <v>0</v>
      </c>
      <c r="I85" s="30">
        <f t="shared" ref="I85:J85" si="57">I86+I87+I88+I89+I90</f>
        <v>0</v>
      </c>
      <c r="J85" s="30">
        <f t="shared" si="57"/>
        <v>0</v>
      </c>
      <c r="O85" s="93"/>
      <c r="P85" s="93"/>
      <c r="Q85" s="93"/>
      <c r="R85" s="94" t="e">
        <f t="shared" si="54"/>
        <v>#DIV/0!</v>
      </c>
    </row>
    <row r="86" spans="1:18" ht="12.75" hidden="1" customHeight="1" x14ac:dyDescent="0.2">
      <c r="A86" s="121">
        <v>59</v>
      </c>
      <c r="B86" s="116" t="s">
        <v>158</v>
      </c>
      <c r="C86" s="116" t="s">
        <v>62</v>
      </c>
      <c r="D86" s="117" t="s">
        <v>43</v>
      </c>
      <c r="E86" s="112">
        <v>741</v>
      </c>
      <c r="F86" s="54" t="s">
        <v>17</v>
      </c>
      <c r="G86" s="30">
        <f t="shared" si="49"/>
        <v>0</v>
      </c>
      <c r="H86" s="30">
        <v>0</v>
      </c>
      <c r="I86" s="30">
        <v>0</v>
      </c>
      <c r="J86" s="30">
        <v>0</v>
      </c>
      <c r="O86" s="93"/>
      <c r="P86" s="93"/>
      <c r="Q86" s="93"/>
      <c r="R86" s="94" t="e">
        <f t="shared" si="54"/>
        <v>#DIV/0!</v>
      </c>
    </row>
    <row r="87" spans="1:18" ht="14.25" hidden="1" customHeight="1" x14ac:dyDescent="0.2">
      <c r="A87" s="121">
        <v>60</v>
      </c>
      <c r="B87" s="116" t="s">
        <v>38</v>
      </c>
      <c r="C87" s="116" t="s">
        <v>62</v>
      </c>
      <c r="D87" s="117" t="s">
        <v>43</v>
      </c>
      <c r="E87" s="112">
        <v>741</v>
      </c>
      <c r="F87" s="54" t="s">
        <v>17</v>
      </c>
      <c r="G87" s="30">
        <f t="shared" si="49"/>
        <v>0</v>
      </c>
      <c r="H87" s="30">
        <v>0</v>
      </c>
      <c r="I87" s="30">
        <v>0</v>
      </c>
      <c r="J87" s="30">
        <v>0</v>
      </c>
      <c r="O87" s="93"/>
      <c r="P87" s="93"/>
      <c r="Q87" s="93"/>
      <c r="R87" s="94" t="e">
        <f t="shared" si="54"/>
        <v>#DIV/0!</v>
      </c>
    </row>
    <row r="88" spans="1:18" ht="17.25" hidden="1" customHeight="1" x14ac:dyDescent="0.2">
      <c r="A88" s="121">
        <v>61</v>
      </c>
      <c r="B88" s="116" t="s">
        <v>39</v>
      </c>
      <c r="C88" s="116" t="s">
        <v>62</v>
      </c>
      <c r="D88" s="117" t="s">
        <v>43</v>
      </c>
      <c r="E88" s="112">
        <v>741</v>
      </c>
      <c r="F88" s="54" t="s">
        <v>17</v>
      </c>
      <c r="G88" s="30">
        <f t="shared" si="49"/>
        <v>0</v>
      </c>
      <c r="H88" s="30">
        <v>0</v>
      </c>
      <c r="I88" s="30">
        <v>0</v>
      </c>
      <c r="J88" s="30">
        <v>0</v>
      </c>
      <c r="O88" s="93"/>
      <c r="P88" s="93"/>
      <c r="Q88" s="93"/>
      <c r="R88" s="94" t="e">
        <f t="shared" si="54"/>
        <v>#DIV/0!</v>
      </c>
    </row>
    <row r="89" spans="1:18" ht="11.25" hidden="1" customHeight="1" x14ac:dyDescent="0.2">
      <c r="A89" s="121">
        <v>62</v>
      </c>
      <c r="B89" s="116" t="s">
        <v>48</v>
      </c>
      <c r="C89" s="116" t="s">
        <v>62</v>
      </c>
      <c r="D89" s="117" t="s">
        <v>43</v>
      </c>
      <c r="E89" s="112">
        <v>741</v>
      </c>
      <c r="F89" s="54" t="s">
        <v>17</v>
      </c>
      <c r="G89" s="30">
        <f t="shared" si="49"/>
        <v>0</v>
      </c>
      <c r="H89" s="30">
        <v>0</v>
      </c>
      <c r="I89" s="30">
        <v>0</v>
      </c>
      <c r="J89" s="30">
        <v>0</v>
      </c>
      <c r="O89" s="93"/>
      <c r="P89" s="93"/>
      <c r="Q89" s="93"/>
      <c r="R89" s="94" t="e">
        <f t="shared" si="54"/>
        <v>#DIV/0!</v>
      </c>
    </row>
    <row r="90" spans="1:18" ht="22.5" hidden="1" customHeight="1" x14ac:dyDescent="0.2">
      <c r="A90" s="121">
        <v>63</v>
      </c>
      <c r="B90" s="116" t="s">
        <v>40</v>
      </c>
      <c r="C90" s="116" t="s">
        <v>46</v>
      </c>
      <c r="D90" s="117" t="s">
        <v>130</v>
      </c>
      <c r="E90" s="112">
        <v>739</v>
      </c>
      <c r="F90" s="54" t="s">
        <v>17</v>
      </c>
      <c r="G90" s="30">
        <f t="shared" si="49"/>
        <v>0</v>
      </c>
      <c r="H90" s="30">
        <v>0</v>
      </c>
      <c r="I90" s="30">
        <v>0</v>
      </c>
      <c r="J90" s="30">
        <v>0</v>
      </c>
      <c r="O90" s="93"/>
      <c r="P90" s="93"/>
      <c r="Q90" s="93"/>
      <c r="R90" s="94" t="e">
        <f t="shared" si="54"/>
        <v>#VALUE!</v>
      </c>
    </row>
    <row r="91" spans="1:18" ht="48" customHeight="1" x14ac:dyDescent="0.2">
      <c r="A91" s="121">
        <v>42</v>
      </c>
      <c r="B91" s="115" t="s">
        <v>66</v>
      </c>
      <c r="C91" s="116" t="s">
        <v>60</v>
      </c>
      <c r="D91" s="117" t="s">
        <v>130</v>
      </c>
      <c r="E91" s="112" t="s">
        <v>17</v>
      </c>
      <c r="F91" s="54" t="s">
        <v>138</v>
      </c>
      <c r="G91" s="30">
        <f t="shared" si="39"/>
        <v>39464539.5</v>
      </c>
      <c r="H91" s="30">
        <f t="shared" ref="H91" si="58">H93+H95+H97+H99+H101</f>
        <v>13154846.5</v>
      </c>
      <c r="I91" s="30">
        <f t="shared" ref="I91:J91" si="59">I93+I95+I97+I99+I101</f>
        <v>13154846.5</v>
      </c>
      <c r="J91" s="30">
        <f t="shared" si="59"/>
        <v>13154846.5</v>
      </c>
      <c r="O91" s="93" t="s">
        <v>144</v>
      </c>
      <c r="P91" s="93">
        <v>27848314.899999999</v>
      </c>
      <c r="Q91" s="93">
        <v>27139400.390000001</v>
      </c>
      <c r="R91" s="94">
        <f t="shared" si="54"/>
        <v>9.000000000032319</v>
      </c>
    </row>
    <row r="92" spans="1:18" ht="51" customHeight="1" x14ac:dyDescent="0.2">
      <c r="A92" s="121">
        <v>43</v>
      </c>
      <c r="B92" s="116" t="s">
        <v>27</v>
      </c>
      <c r="C92" s="116" t="s">
        <v>60</v>
      </c>
      <c r="D92" s="117" t="s">
        <v>130</v>
      </c>
      <c r="E92" s="112" t="s">
        <v>17</v>
      </c>
      <c r="F92" s="54" t="s">
        <v>17</v>
      </c>
      <c r="G92" s="30">
        <f t="shared" si="39"/>
        <v>39464539.5</v>
      </c>
      <c r="H92" s="30">
        <f t="shared" ref="H92" si="60">H93+H95+H97+H99+H101</f>
        <v>13154846.5</v>
      </c>
      <c r="I92" s="30">
        <f t="shared" ref="I92:J92" si="61">I93+I95+I97+I99+I101</f>
        <v>13154846.5</v>
      </c>
      <c r="J92" s="30">
        <f t="shared" si="61"/>
        <v>13154846.5</v>
      </c>
    </row>
    <row r="93" spans="1:18" ht="29.25" customHeight="1" x14ac:dyDescent="0.2">
      <c r="A93" s="121">
        <v>44</v>
      </c>
      <c r="B93" s="116" t="s">
        <v>28</v>
      </c>
      <c r="C93" s="116" t="s">
        <v>62</v>
      </c>
      <c r="D93" s="117" t="s">
        <v>130</v>
      </c>
      <c r="E93" s="112">
        <v>741</v>
      </c>
      <c r="F93" s="54" t="s">
        <v>17</v>
      </c>
      <c r="G93" s="30">
        <f t="shared" si="39"/>
        <v>39011539.5</v>
      </c>
      <c r="H93" s="30">
        <f t="shared" ref="H93:J93" si="62">H94</f>
        <v>13003846.5</v>
      </c>
      <c r="I93" s="30">
        <f t="shared" si="62"/>
        <v>13003846.5</v>
      </c>
      <c r="J93" s="30">
        <f t="shared" si="62"/>
        <v>13003846.5</v>
      </c>
    </row>
    <row r="94" spans="1:18" ht="33.75" x14ac:dyDescent="0.2">
      <c r="A94" s="121">
        <v>45</v>
      </c>
      <c r="B94" s="116" t="s">
        <v>29</v>
      </c>
      <c r="C94" s="116" t="s">
        <v>62</v>
      </c>
      <c r="D94" s="117" t="s">
        <v>130</v>
      </c>
      <c r="E94" s="112">
        <v>741</v>
      </c>
      <c r="F94" s="54" t="s">
        <v>112</v>
      </c>
      <c r="G94" s="30">
        <f t="shared" si="39"/>
        <v>39011539.5</v>
      </c>
      <c r="H94" s="30">
        <v>13003846.5</v>
      </c>
      <c r="I94" s="30">
        <v>13003846.5</v>
      </c>
      <c r="J94" s="30">
        <v>13003846.5</v>
      </c>
    </row>
    <row r="95" spans="1:18" ht="27.75" customHeight="1" x14ac:dyDescent="0.2">
      <c r="A95" s="121">
        <v>46</v>
      </c>
      <c r="B95" s="116" t="s">
        <v>30</v>
      </c>
      <c r="C95" s="116" t="s">
        <v>62</v>
      </c>
      <c r="D95" s="117" t="s">
        <v>43</v>
      </c>
      <c r="E95" s="54" t="s">
        <v>124</v>
      </c>
      <c r="F95" s="54" t="s">
        <v>17</v>
      </c>
      <c r="G95" s="30">
        <f t="shared" si="39"/>
        <v>0</v>
      </c>
      <c r="H95" s="30">
        <f>H96</f>
        <v>0</v>
      </c>
      <c r="I95" s="30">
        <f>I96</f>
        <v>0</v>
      </c>
      <c r="J95" s="30">
        <f>J96</f>
        <v>0</v>
      </c>
    </row>
    <row r="96" spans="1:18" ht="29.25" customHeight="1" x14ac:dyDescent="0.2">
      <c r="A96" s="121">
        <v>47</v>
      </c>
      <c r="B96" s="116" t="s">
        <v>31</v>
      </c>
      <c r="C96" s="116" t="s">
        <v>62</v>
      </c>
      <c r="D96" s="117" t="s">
        <v>43</v>
      </c>
      <c r="E96" s="112">
        <v>741</v>
      </c>
      <c r="F96" s="54" t="s">
        <v>17</v>
      </c>
      <c r="G96" s="30">
        <f t="shared" si="39"/>
        <v>0</v>
      </c>
      <c r="H96" s="30">
        <v>0</v>
      </c>
      <c r="I96" s="30">
        <v>0</v>
      </c>
      <c r="J96" s="30">
        <v>0</v>
      </c>
    </row>
    <row r="97" spans="1:11" ht="33.75" x14ac:dyDescent="0.2">
      <c r="A97" s="121">
        <v>48</v>
      </c>
      <c r="B97" s="116" t="s">
        <v>32</v>
      </c>
      <c r="C97" s="116" t="s">
        <v>62</v>
      </c>
      <c r="D97" s="117" t="s">
        <v>43</v>
      </c>
      <c r="E97" s="54" t="s">
        <v>124</v>
      </c>
      <c r="F97" s="54" t="s">
        <v>17</v>
      </c>
      <c r="G97" s="30">
        <f t="shared" si="39"/>
        <v>0</v>
      </c>
      <c r="H97" s="30">
        <f>H98</f>
        <v>0</v>
      </c>
      <c r="I97" s="30">
        <f>I98</f>
        <v>0</v>
      </c>
      <c r="J97" s="30">
        <f>J98</f>
        <v>0</v>
      </c>
    </row>
    <row r="98" spans="1:11" ht="33.75" x14ac:dyDescent="0.2">
      <c r="A98" s="121">
        <v>49</v>
      </c>
      <c r="B98" s="116" t="s">
        <v>33</v>
      </c>
      <c r="C98" s="82" t="s">
        <v>62</v>
      </c>
      <c r="D98" s="117" t="s">
        <v>43</v>
      </c>
      <c r="E98" s="112">
        <v>741</v>
      </c>
      <c r="F98" s="54" t="s">
        <v>17</v>
      </c>
      <c r="G98" s="30">
        <f t="shared" si="39"/>
        <v>0</v>
      </c>
      <c r="H98" s="30">
        <v>0</v>
      </c>
      <c r="I98" s="30">
        <v>0</v>
      </c>
      <c r="J98" s="30">
        <v>0</v>
      </c>
    </row>
    <row r="99" spans="1:11" ht="33.75" x14ac:dyDescent="0.2">
      <c r="A99" s="121">
        <v>50</v>
      </c>
      <c r="B99" s="116" t="s">
        <v>34</v>
      </c>
      <c r="C99" s="82" t="s">
        <v>62</v>
      </c>
      <c r="D99" s="117" t="s">
        <v>43</v>
      </c>
      <c r="E99" s="54" t="s">
        <v>124</v>
      </c>
      <c r="F99" s="54" t="s">
        <v>17</v>
      </c>
      <c r="G99" s="30">
        <f t="shared" si="39"/>
        <v>0</v>
      </c>
      <c r="H99" s="30">
        <f>H100</f>
        <v>0</v>
      </c>
      <c r="I99" s="30">
        <f>I100</f>
        <v>0</v>
      </c>
      <c r="J99" s="30">
        <f>J100</f>
        <v>0</v>
      </c>
    </row>
    <row r="100" spans="1:11" ht="33.75" x14ac:dyDescent="0.2">
      <c r="A100" s="121">
        <v>51</v>
      </c>
      <c r="B100" s="116" t="s">
        <v>132</v>
      </c>
      <c r="C100" s="82" t="s">
        <v>62</v>
      </c>
      <c r="D100" s="117" t="s">
        <v>43</v>
      </c>
      <c r="E100" s="112">
        <v>741</v>
      </c>
      <c r="F100" s="54" t="s">
        <v>17</v>
      </c>
      <c r="G100" s="30">
        <f t="shared" si="39"/>
        <v>0</v>
      </c>
      <c r="H100" s="30">
        <v>0</v>
      </c>
      <c r="I100" s="30">
        <v>0</v>
      </c>
      <c r="J100" s="30">
        <v>0</v>
      </c>
    </row>
    <row r="101" spans="1:11" ht="50.25" customHeight="1" x14ac:dyDescent="0.2">
      <c r="A101" s="121">
        <v>52</v>
      </c>
      <c r="B101" s="116" t="s">
        <v>36</v>
      </c>
      <c r="C101" s="116" t="s">
        <v>125</v>
      </c>
      <c r="D101" s="117" t="s">
        <v>130</v>
      </c>
      <c r="E101" s="112" t="s">
        <v>17</v>
      </c>
      <c r="F101" s="54" t="s">
        <v>17</v>
      </c>
      <c r="G101" s="30">
        <f t="shared" si="39"/>
        <v>453000</v>
      </c>
      <c r="H101" s="30">
        <f>H102+H103+H104+H105+H106</f>
        <v>151000</v>
      </c>
      <c r="I101" s="30">
        <f>I102+I103+I104+I105+I106</f>
        <v>151000</v>
      </c>
      <c r="J101" s="30">
        <f>J102+J103+J104+J105+J106</f>
        <v>151000</v>
      </c>
    </row>
    <row r="102" spans="1:11" ht="29.25" customHeight="1" x14ac:dyDescent="0.2">
      <c r="A102" s="121">
        <v>53</v>
      </c>
      <c r="B102" s="116" t="s">
        <v>158</v>
      </c>
      <c r="C102" s="116" t="s">
        <v>62</v>
      </c>
      <c r="D102" s="117" t="s">
        <v>43</v>
      </c>
      <c r="E102" s="112">
        <v>741</v>
      </c>
      <c r="F102" s="54" t="s">
        <v>17</v>
      </c>
      <c r="G102" s="30">
        <f t="shared" si="39"/>
        <v>0</v>
      </c>
      <c r="H102" s="30">
        <v>0</v>
      </c>
      <c r="I102" s="30">
        <v>0</v>
      </c>
      <c r="J102" s="30">
        <v>0</v>
      </c>
    </row>
    <row r="103" spans="1:11" ht="33.75" x14ac:dyDescent="0.2">
      <c r="A103" s="121">
        <v>54</v>
      </c>
      <c r="B103" s="116" t="s">
        <v>38</v>
      </c>
      <c r="C103" s="116" t="s">
        <v>62</v>
      </c>
      <c r="D103" s="117" t="s">
        <v>43</v>
      </c>
      <c r="E103" s="112">
        <v>741</v>
      </c>
      <c r="F103" s="54" t="s">
        <v>17</v>
      </c>
      <c r="G103" s="30">
        <f t="shared" si="39"/>
        <v>0</v>
      </c>
      <c r="H103" s="30">
        <v>0</v>
      </c>
      <c r="I103" s="30">
        <v>0</v>
      </c>
      <c r="J103" s="30">
        <v>0</v>
      </c>
    </row>
    <row r="104" spans="1:11" ht="36" customHeight="1" x14ac:dyDescent="0.2">
      <c r="A104" s="121">
        <v>55</v>
      </c>
      <c r="B104" s="116" t="s">
        <v>39</v>
      </c>
      <c r="C104" s="116" t="s">
        <v>62</v>
      </c>
      <c r="D104" s="117" t="s">
        <v>43</v>
      </c>
      <c r="E104" s="54" t="s">
        <v>124</v>
      </c>
      <c r="F104" s="54" t="s">
        <v>17</v>
      </c>
      <c r="G104" s="30">
        <f t="shared" si="39"/>
        <v>0</v>
      </c>
      <c r="H104" s="30">
        <v>0</v>
      </c>
      <c r="I104" s="30">
        <v>0</v>
      </c>
      <c r="J104" s="30">
        <v>0</v>
      </c>
    </row>
    <row r="105" spans="1:11" ht="29.25" customHeight="1" x14ac:dyDescent="0.2">
      <c r="A105" s="121">
        <v>56</v>
      </c>
      <c r="B105" s="116" t="s">
        <v>48</v>
      </c>
      <c r="C105" s="116" t="s">
        <v>62</v>
      </c>
      <c r="D105" s="117" t="s">
        <v>43</v>
      </c>
      <c r="E105" s="54" t="s">
        <v>124</v>
      </c>
      <c r="F105" s="54" t="s">
        <v>17</v>
      </c>
      <c r="G105" s="30">
        <f t="shared" si="39"/>
        <v>0</v>
      </c>
      <c r="H105" s="30">
        <v>0</v>
      </c>
      <c r="I105" s="30">
        <v>0</v>
      </c>
      <c r="J105" s="30">
        <v>0</v>
      </c>
    </row>
    <row r="106" spans="1:11" ht="30" customHeight="1" x14ac:dyDescent="0.2">
      <c r="A106" s="121">
        <v>57</v>
      </c>
      <c r="B106" s="116" t="s">
        <v>131</v>
      </c>
      <c r="C106" s="116" t="s">
        <v>46</v>
      </c>
      <c r="D106" s="117" t="s">
        <v>130</v>
      </c>
      <c r="E106" s="112">
        <v>739</v>
      </c>
      <c r="F106" s="54" t="s">
        <v>113</v>
      </c>
      <c r="G106" s="30">
        <f t="shared" si="39"/>
        <v>453000</v>
      </c>
      <c r="H106" s="30">
        <v>151000</v>
      </c>
      <c r="I106" s="30">
        <v>151000</v>
      </c>
      <c r="J106" s="30">
        <v>151000</v>
      </c>
    </row>
    <row r="107" spans="1:11" x14ac:dyDescent="0.2">
      <c r="A107" s="157">
        <v>58</v>
      </c>
      <c r="B107" s="142" t="s">
        <v>42</v>
      </c>
      <c r="C107" s="159" t="s">
        <v>60</v>
      </c>
      <c r="D107" s="117" t="s">
        <v>1</v>
      </c>
      <c r="E107" s="54" t="s">
        <v>17</v>
      </c>
      <c r="F107" s="54" t="s">
        <v>100</v>
      </c>
      <c r="G107" s="30">
        <f t="shared" ref="G107:G109" si="63">H107+I107+J107</f>
        <v>13544305558.710001</v>
      </c>
      <c r="H107" s="30">
        <f>H108+H109</f>
        <v>5271450936.4400005</v>
      </c>
      <c r="I107" s="30">
        <f t="shared" ref="I107:J107" si="64">I108+I109</f>
        <v>4128386961.3700004</v>
      </c>
      <c r="J107" s="30">
        <f t="shared" si="64"/>
        <v>4144467660.8999996</v>
      </c>
      <c r="K107" s="92"/>
    </row>
    <row r="108" spans="1:11" x14ac:dyDescent="0.2">
      <c r="A108" s="157"/>
      <c r="B108" s="143"/>
      <c r="C108" s="160"/>
      <c r="D108" s="117" t="s">
        <v>13</v>
      </c>
      <c r="E108" s="54" t="s">
        <v>17</v>
      </c>
      <c r="F108" s="54" t="s">
        <v>17</v>
      </c>
      <c r="G108" s="30">
        <f t="shared" si="63"/>
        <v>9607573101.3800011</v>
      </c>
      <c r="H108" s="30">
        <f t="shared" ref="H108:J109" si="65">H9</f>
        <v>3953605641.1100001</v>
      </c>
      <c r="I108" s="30">
        <f t="shared" si="65"/>
        <v>2818943380.3700004</v>
      </c>
      <c r="J108" s="30">
        <f t="shared" si="65"/>
        <v>2835024079.8999996</v>
      </c>
    </row>
    <row r="109" spans="1:11" ht="22.5" x14ac:dyDescent="0.2">
      <c r="A109" s="157"/>
      <c r="B109" s="144"/>
      <c r="C109" s="161"/>
      <c r="D109" s="117" t="s">
        <v>130</v>
      </c>
      <c r="E109" s="54" t="s">
        <v>17</v>
      </c>
      <c r="F109" s="54" t="s">
        <v>17</v>
      </c>
      <c r="G109" s="30">
        <f t="shared" si="63"/>
        <v>3936732457.3299999</v>
      </c>
      <c r="H109" s="30">
        <f t="shared" si="65"/>
        <v>1317845295.3299999</v>
      </c>
      <c r="I109" s="30">
        <f t="shared" si="65"/>
        <v>1309443581</v>
      </c>
      <c r="J109" s="30">
        <f t="shared" si="65"/>
        <v>1309443581</v>
      </c>
      <c r="K109" s="92">
        <f>H109-I109</f>
        <v>8401714.3299999237</v>
      </c>
    </row>
    <row r="110" spans="1:11" ht="11.25" customHeight="1" x14ac:dyDescent="0.2">
      <c r="A110" s="5"/>
      <c r="B110" s="83"/>
      <c r="C110" s="29"/>
      <c r="D110" s="122"/>
      <c r="E110" s="84"/>
      <c r="F110" s="84"/>
      <c r="G110" s="120"/>
      <c r="H110" s="120"/>
      <c r="I110" s="120"/>
      <c r="J110" s="92"/>
    </row>
    <row r="111" spans="1:11" x14ac:dyDescent="0.2">
      <c r="A111" s="5"/>
      <c r="B111" s="11"/>
      <c r="C111" s="122"/>
      <c r="D111" s="122"/>
      <c r="E111" s="6"/>
      <c r="F111" s="96"/>
      <c r="G111" s="7"/>
      <c r="H111" s="7"/>
      <c r="I111" s="7"/>
    </row>
    <row r="112" spans="1:11" x14ac:dyDescent="0.2">
      <c r="A112" s="95"/>
      <c r="B112" s="158"/>
      <c r="C112" s="158"/>
      <c r="D112" s="158"/>
      <c r="E112" s="18"/>
      <c r="F112" s="96"/>
      <c r="G112" s="156"/>
      <c r="H112" s="156"/>
      <c r="I112" s="156"/>
    </row>
    <row r="113" spans="1:10" x14ac:dyDescent="0.2">
      <c r="A113" s="95"/>
      <c r="B113" s="158"/>
      <c r="C113" s="158"/>
      <c r="D113" s="158"/>
      <c r="E113" s="18"/>
      <c r="F113" s="96"/>
      <c r="G113" s="156"/>
      <c r="H113" s="156"/>
      <c r="I113" s="156"/>
    </row>
    <row r="114" spans="1:10" x14ac:dyDescent="0.2">
      <c r="A114" s="95"/>
      <c r="B114" s="29"/>
      <c r="C114" s="97"/>
      <c r="D114" s="98"/>
      <c r="E114" s="18"/>
      <c r="F114" s="96"/>
      <c r="G114" s="18"/>
      <c r="H114" s="18"/>
      <c r="I114" s="18"/>
    </row>
    <row r="115" spans="1:10" x14ac:dyDescent="0.2">
      <c r="A115" s="95"/>
      <c r="B115" s="97"/>
      <c r="C115" s="97"/>
      <c r="D115" s="98"/>
      <c r="E115" s="18"/>
      <c r="F115" s="96"/>
      <c r="G115" s="120"/>
      <c r="H115" s="120"/>
      <c r="I115" s="120"/>
    </row>
    <row r="116" spans="1:10" x14ac:dyDescent="0.2">
      <c r="A116" s="95"/>
      <c r="B116" s="122"/>
      <c r="C116" s="122"/>
      <c r="D116" s="98"/>
      <c r="E116" s="18"/>
      <c r="F116" s="96"/>
      <c r="G116" s="120"/>
      <c r="H116" s="120">
        <f>H16+H39++H40+H42+H45+H49+H50+H51+H67+H73+H74+H94+H101</f>
        <v>1308327433.3299999</v>
      </c>
      <c r="I116" s="120">
        <f>I16+I39++I40+I42+I45+I49+I50+I51+I67+I73+I74+I94+I101</f>
        <v>1309443580.9999998</v>
      </c>
      <c r="J116" s="120">
        <f>J16+J39++J40+J42+J45+J49+J50+J51+J67+J73+J74+J94+J101</f>
        <v>1309443581</v>
      </c>
    </row>
    <row r="117" spans="1:10" x14ac:dyDescent="0.2">
      <c r="A117" s="99"/>
      <c r="B117" s="100"/>
      <c r="C117" s="100"/>
      <c r="D117" s="101"/>
      <c r="E117" s="102"/>
      <c r="F117" s="103"/>
      <c r="G117" s="120"/>
      <c r="H117" s="120">
        <f>H109-H116</f>
        <v>9517862</v>
      </c>
      <c r="I117" s="120">
        <f t="shared" ref="I117:J117" si="66">I109-I116</f>
        <v>0</v>
      </c>
      <c r="J117" s="120">
        <f t="shared" si="66"/>
        <v>0</v>
      </c>
    </row>
    <row r="118" spans="1:10" x14ac:dyDescent="0.2">
      <c r="A118" s="99"/>
      <c r="B118" s="100"/>
      <c r="C118" s="100"/>
      <c r="D118" s="101"/>
      <c r="E118" s="102"/>
      <c r="F118" s="103"/>
      <c r="G118" s="102"/>
      <c r="H118" s="102"/>
      <c r="I118" s="102"/>
    </row>
  </sheetData>
  <sheetProtection formatCells="0" formatColumns="0" formatRows="0" insertColumns="0" insertRows="0" insertHyperlinks="0" deleteColumns="0" deleteRows="0" sort="0" autoFilter="0" pivotTables="0"/>
  <autoFilter ref="A6:I109"/>
  <mergeCells count="51">
    <mergeCell ref="K2:M4"/>
    <mergeCell ref="A2:B2"/>
    <mergeCell ref="E37:E38"/>
    <mergeCell ref="G112:I113"/>
    <mergeCell ref="A107:A109"/>
    <mergeCell ref="B112:D113"/>
    <mergeCell ref="B107:B109"/>
    <mergeCell ref="C107:C109"/>
    <mergeCell ref="B68:B70"/>
    <mergeCell ref="A68:A70"/>
    <mergeCell ref="B71:B73"/>
    <mergeCell ref="A71:A73"/>
    <mergeCell ref="B63:B65"/>
    <mergeCell ref="A63:A65"/>
    <mergeCell ref="B53:B55"/>
    <mergeCell ref="A53:A55"/>
    <mergeCell ref="A36:A39"/>
    <mergeCell ref="B36:B39"/>
    <mergeCell ref="C36:C39"/>
    <mergeCell ref="A30:A32"/>
    <mergeCell ref="B30:B32"/>
    <mergeCell ref="C30:C32"/>
    <mergeCell ref="A33:A35"/>
    <mergeCell ref="B33:B35"/>
    <mergeCell ref="C33:C35"/>
    <mergeCell ref="B27:B29"/>
    <mergeCell ref="C27:C29"/>
    <mergeCell ref="A14:A15"/>
    <mergeCell ref="B14:B15"/>
    <mergeCell ref="C14:C15"/>
    <mergeCell ref="A18:A20"/>
    <mergeCell ref="B18:B20"/>
    <mergeCell ref="C18:C20"/>
    <mergeCell ref="B23:B25"/>
    <mergeCell ref="A23:A25"/>
    <mergeCell ref="D37:D38"/>
    <mergeCell ref="F1:J1"/>
    <mergeCell ref="A3:I3"/>
    <mergeCell ref="A5:A6"/>
    <mergeCell ref="B5:B6"/>
    <mergeCell ref="C5:C6"/>
    <mergeCell ref="D5:D6"/>
    <mergeCell ref="E5:F5"/>
    <mergeCell ref="G5:J5"/>
    <mergeCell ref="A8:A10"/>
    <mergeCell ref="A11:A13"/>
    <mergeCell ref="B11:B13"/>
    <mergeCell ref="C11:C13"/>
    <mergeCell ref="B8:B10"/>
    <mergeCell ref="C8:C10"/>
    <mergeCell ref="A27:A29"/>
  </mergeCells>
  <printOptions horizontalCentered="1" verticalCentered="1"/>
  <pageMargins left="0.25" right="0.25" top="0.75" bottom="0.75" header="0.3" footer="0.3"/>
  <pageSetup paperSize="9" scale="75" orientation="landscape" r:id="rId1"/>
  <headerFooter alignWithMargins="0"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9"/>
  <sheetViews>
    <sheetView showGridLines="0" view="pageBreakPreview" zoomScale="130" zoomScaleNormal="130" zoomScaleSheetLayoutView="130" workbookViewId="0">
      <pane xSplit="2" ySplit="6" topLeftCell="C73" activePane="bottomRight" state="frozen"/>
      <selection pane="topRight" activeCell="C1" sqref="C1"/>
      <selection pane="bottomLeft" activeCell="A7" sqref="A7"/>
      <selection pane="bottomRight" activeCell="P74" sqref="P74"/>
    </sheetView>
  </sheetViews>
  <sheetFormatPr defaultColWidth="9.140625" defaultRowHeight="12.75" x14ac:dyDescent="0.2"/>
  <cols>
    <col min="1" max="1" width="3.7109375" style="24" customWidth="1"/>
    <col min="2" max="2" width="32.42578125" style="25" customWidth="1"/>
    <col min="3" max="3" width="13.5703125" style="25" customWidth="1"/>
    <col min="4" max="4" width="12.140625" style="25" customWidth="1"/>
    <col min="5" max="5" width="7.140625" style="26" customWidth="1"/>
    <col min="6" max="6" width="9.85546875" style="59" customWidth="1"/>
    <col min="7" max="7" width="14.140625" style="23" customWidth="1"/>
    <col min="8" max="8" width="12.7109375" style="23" customWidth="1"/>
    <col min="9" max="9" width="12.28515625" style="23" customWidth="1"/>
    <col min="10" max="10" width="12.5703125" style="23" customWidth="1"/>
    <col min="11" max="11" width="12" style="27" customWidth="1"/>
    <col min="12" max="13" width="12.28515625" style="23" customWidth="1"/>
    <col min="14" max="14" width="14.85546875" style="23" bestFit="1" customWidth="1"/>
    <col min="15" max="16384" width="9.140625" style="23"/>
  </cols>
  <sheetData>
    <row r="1" spans="1:14" x14ac:dyDescent="0.2">
      <c r="A1" s="15"/>
      <c r="B1" s="16"/>
      <c r="C1" s="16"/>
      <c r="D1" s="16"/>
      <c r="E1" s="17"/>
      <c r="F1" s="51"/>
      <c r="G1" s="165"/>
      <c r="H1" s="165"/>
      <c r="I1" s="165"/>
      <c r="J1" s="165"/>
      <c r="L1" s="27"/>
      <c r="M1" s="27"/>
    </row>
    <row r="2" spans="1:14" ht="18" customHeight="1" x14ac:dyDescent="0.2">
      <c r="A2" s="15"/>
      <c r="B2" s="3"/>
      <c r="C2" s="3"/>
      <c r="D2" s="3"/>
      <c r="E2" s="4"/>
      <c r="F2" s="52"/>
      <c r="G2" s="166"/>
      <c r="H2" s="166"/>
      <c r="I2" s="166"/>
      <c r="J2" s="166"/>
      <c r="K2" s="166"/>
      <c r="L2" s="166"/>
      <c r="M2" s="79"/>
    </row>
    <row r="3" spans="1:14" ht="12.75" customHeight="1" x14ac:dyDescent="0.2">
      <c r="A3" s="129" t="s">
        <v>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80"/>
    </row>
    <row r="4" spans="1:14" x14ac:dyDescent="0.2">
      <c r="A4" s="15"/>
      <c r="B4" s="76"/>
      <c r="C4" s="76"/>
      <c r="D4" s="76"/>
      <c r="E4" s="6"/>
      <c r="F4" s="53"/>
      <c r="G4" s="18"/>
      <c r="H4" s="18"/>
      <c r="I4" s="18"/>
      <c r="J4" s="167"/>
      <c r="K4" s="167"/>
      <c r="L4" s="167"/>
      <c r="M4" s="60"/>
    </row>
    <row r="5" spans="1:14" ht="17.25" customHeight="1" x14ac:dyDescent="0.2">
      <c r="A5" s="130" t="s">
        <v>0</v>
      </c>
      <c r="B5" s="131" t="s">
        <v>97</v>
      </c>
      <c r="C5" s="131" t="s">
        <v>2</v>
      </c>
      <c r="D5" s="131" t="s">
        <v>10</v>
      </c>
      <c r="E5" s="130" t="s">
        <v>95</v>
      </c>
      <c r="F5" s="130"/>
      <c r="G5" s="132" t="s">
        <v>44</v>
      </c>
      <c r="H5" s="133"/>
      <c r="I5" s="133"/>
      <c r="J5" s="133"/>
      <c r="K5" s="133"/>
      <c r="L5" s="133"/>
      <c r="M5" s="134"/>
    </row>
    <row r="6" spans="1:14" ht="31.5" x14ac:dyDescent="0.2">
      <c r="A6" s="130"/>
      <c r="B6" s="131"/>
      <c r="C6" s="131"/>
      <c r="D6" s="131"/>
      <c r="E6" s="71" t="s">
        <v>94</v>
      </c>
      <c r="F6" s="54" t="s">
        <v>96</v>
      </c>
      <c r="G6" s="71" t="s">
        <v>11</v>
      </c>
      <c r="H6" s="71" t="s">
        <v>3</v>
      </c>
      <c r="I6" s="71" t="s">
        <v>4</v>
      </c>
      <c r="J6" s="71" t="s">
        <v>5</v>
      </c>
      <c r="K6" s="71" t="s">
        <v>58</v>
      </c>
      <c r="L6" s="71" t="s">
        <v>72</v>
      </c>
      <c r="M6" s="71" t="s">
        <v>122</v>
      </c>
    </row>
    <row r="7" spans="1:14" x14ac:dyDescent="0.2">
      <c r="A7" s="71">
        <v>1</v>
      </c>
      <c r="B7" s="77">
        <v>2</v>
      </c>
      <c r="C7" s="73">
        <v>3</v>
      </c>
      <c r="D7" s="73">
        <v>4</v>
      </c>
      <c r="E7" s="71">
        <v>5</v>
      </c>
      <c r="F7" s="54">
        <v>6</v>
      </c>
      <c r="G7" s="71">
        <v>7</v>
      </c>
      <c r="H7" s="71">
        <v>8</v>
      </c>
      <c r="I7" s="71">
        <v>9</v>
      </c>
      <c r="J7" s="71">
        <v>10</v>
      </c>
      <c r="K7" s="28">
        <v>11</v>
      </c>
      <c r="L7" s="71">
        <v>12</v>
      </c>
      <c r="M7" s="71">
        <v>13</v>
      </c>
    </row>
    <row r="8" spans="1:14" ht="12.75" customHeight="1" x14ac:dyDescent="0.2">
      <c r="A8" s="135">
        <v>1</v>
      </c>
      <c r="B8" s="145" t="s">
        <v>6</v>
      </c>
      <c r="C8" s="147" t="s">
        <v>61</v>
      </c>
      <c r="D8" s="73" t="s">
        <v>12</v>
      </c>
      <c r="E8" s="71" t="s">
        <v>17</v>
      </c>
      <c r="F8" s="54" t="s">
        <v>100</v>
      </c>
      <c r="G8" s="30">
        <f>H8+I8+J8+K8+L8+M8</f>
        <v>27202286390.82</v>
      </c>
      <c r="H8" s="30">
        <f>H9+H10+H11</f>
        <v>3791445870.6199999</v>
      </c>
      <c r="I8" s="30">
        <f t="shared" ref="I8:M8" si="0">I9+I10+I11</f>
        <v>4004499715.1599998</v>
      </c>
      <c r="J8" s="30">
        <f t="shared" si="0"/>
        <v>4265044629</v>
      </c>
      <c r="K8" s="30">
        <f t="shared" si="0"/>
        <v>5123647899.04</v>
      </c>
      <c r="L8" s="30">
        <f t="shared" si="0"/>
        <v>4981669294</v>
      </c>
      <c r="M8" s="30">
        <f t="shared" si="0"/>
        <v>5035978983</v>
      </c>
    </row>
    <row r="9" spans="1:14" ht="21" customHeight="1" x14ac:dyDescent="0.2">
      <c r="A9" s="135"/>
      <c r="B9" s="145"/>
      <c r="C9" s="147"/>
      <c r="D9" s="72" t="s">
        <v>119</v>
      </c>
      <c r="E9" s="71"/>
      <c r="F9" s="54"/>
      <c r="G9" s="30">
        <f t="shared" ref="G9:G72" si="1">H9+I9+J9+K9+L9+M9</f>
        <v>109043688.59999999</v>
      </c>
      <c r="H9" s="30">
        <f t="shared" ref="H9:M11" si="2">H13</f>
        <v>0</v>
      </c>
      <c r="I9" s="30">
        <f t="shared" si="2"/>
        <v>0</v>
      </c>
      <c r="J9" s="30">
        <f t="shared" si="2"/>
        <v>0</v>
      </c>
      <c r="K9" s="30">
        <f t="shared" si="2"/>
        <v>109043688.59999999</v>
      </c>
      <c r="L9" s="30">
        <f t="shared" si="2"/>
        <v>0</v>
      </c>
      <c r="M9" s="30">
        <f t="shared" si="2"/>
        <v>0</v>
      </c>
    </row>
    <row r="10" spans="1:14" x14ac:dyDescent="0.2">
      <c r="A10" s="135"/>
      <c r="B10" s="145"/>
      <c r="C10" s="147"/>
      <c r="D10" s="73" t="s">
        <v>13</v>
      </c>
      <c r="E10" s="71" t="s">
        <v>17</v>
      </c>
      <c r="F10" s="54" t="s">
        <v>17</v>
      </c>
      <c r="G10" s="30">
        <f t="shared" si="1"/>
        <v>19399755929.84</v>
      </c>
      <c r="H10" s="30">
        <f t="shared" si="2"/>
        <v>2585595100</v>
      </c>
      <c r="I10" s="30">
        <f t="shared" si="2"/>
        <v>2709636417.4000001</v>
      </c>
      <c r="J10" s="30">
        <f t="shared" si="2"/>
        <v>2921008590</v>
      </c>
      <c r="K10" s="30">
        <f t="shared" si="2"/>
        <v>3708358655.4400001</v>
      </c>
      <c r="L10" s="30">
        <f t="shared" si="2"/>
        <v>3710423739</v>
      </c>
      <c r="M10" s="30">
        <f t="shared" si="2"/>
        <v>3764733428</v>
      </c>
      <c r="N10" s="70"/>
    </row>
    <row r="11" spans="1:14" ht="33.75" x14ac:dyDescent="0.2">
      <c r="A11" s="135"/>
      <c r="B11" s="145"/>
      <c r="C11" s="147"/>
      <c r="D11" s="73" t="s">
        <v>41</v>
      </c>
      <c r="E11" s="71" t="s">
        <v>17</v>
      </c>
      <c r="F11" s="54" t="s">
        <v>17</v>
      </c>
      <c r="G11" s="30">
        <f t="shared" si="1"/>
        <v>7693486772.3799992</v>
      </c>
      <c r="H11" s="30">
        <f>H15</f>
        <v>1205850770.6199999</v>
      </c>
      <c r="I11" s="30">
        <f t="shared" si="2"/>
        <v>1294863297.7599998</v>
      </c>
      <c r="J11" s="30">
        <f t="shared" si="2"/>
        <v>1344036039</v>
      </c>
      <c r="K11" s="66">
        <f t="shared" si="2"/>
        <v>1306245555</v>
      </c>
      <c r="L11" s="66">
        <f t="shared" si="2"/>
        <v>1271245555</v>
      </c>
      <c r="M11" s="66">
        <f t="shared" si="2"/>
        <v>1271245555</v>
      </c>
    </row>
    <row r="12" spans="1:14" ht="12.75" customHeight="1" x14ac:dyDescent="0.2">
      <c r="A12" s="135">
        <v>2</v>
      </c>
      <c r="B12" s="146" t="s">
        <v>51</v>
      </c>
      <c r="C12" s="147" t="s">
        <v>61</v>
      </c>
      <c r="D12" s="73" t="s">
        <v>12</v>
      </c>
      <c r="E12" s="71">
        <v>741</v>
      </c>
      <c r="F12" s="54" t="s">
        <v>17</v>
      </c>
      <c r="G12" s="30">
        <f t="shared" si="1"/>
        <v>27202286390.82</v>
      </c>
      <c r="H12" s="30">
        <f>H13+H14+H15</f>
        <v>3791445870.6199999</v>
      </c>
      <c r="I12" s="30">
        <f t="shared" ref="I12:M12" si="3">I13+I14+I15</f>
        <v>4004499715.1599998</v>
      </c>
      <c r="J12" s="30">
        <f t="shared" si="3"/>
        <v>4265044629</v>
      </c>
      <c r="K12" s="30">
        <f t="shared" si="3"/>
        <v>5123647899.04</v>
      </c>
      <c r="L12" s="30">
        <f t="shared" si="3"/>
        <v>4981669294</v>
      </c>
      <c r="M12" s="30">
        <f t="shared" si="3"/>
        <v>5035978983</v>
      </c>
    </row>
    <row r="13" spans="1:14" ht="23.25" customHeight="1" x14ac:dyDescent="0.2">
      <c r="A13" s="135"/>
      <c r="B13" s="146"/>
      <c r="C13" s="147"/>
      <c r="D13" s="72" t="s">
        <v>119</v>
      </c>
      <c r="E13" s="71"/>
      <c r="F13" s="54"/>
      <c r="G13" s="30">
        <f t="shared" si="1"/>
        <v>109043688.59999999</v>
      </c>
      <c r="H13" s="30">
        <f>H31</f>
        <v>0</v>
      </c>
      <c r="I13" s="30">
        <f t="shared" ref="I13:M13" si="4">I31</f>
        <v>0</v>
      </c>
      <c r="J13" s="30">
        <f t="shared" si="4"/>
        <v>0</v>
      </c>
      <c r="K13" s="30">
        <f t="shared" si="4"/>
        <v>109043688.59999999</v>
      </c>
      <c r="L13" s="30">
        <f t="shared" si="4"/>
        <v>0</v>
      </c>
      <c r="M13" s="30">
        <f t="shared" si="4"/>
        <v>0</v>
      </c>
    </row>
    <row r="14" spans="1:14" x14ac:dyDescent="0.2">
      <c r="A14" s="135"/>
      <c r="B14" s="146"/>
      <c r="C14" s="147"/>
      <c r="D14" s="73" t="s">
        <v>13</v>
      </c>
      <c r="E14" s="71">
        <v>741</v>
      </c>
      <c r="F14" s="54" t="s">
        <v>17</v>
      </c>
      <c r="G14" s="30">
        <f t="shared" si="1"/>
        <v>19399755929.84</v>
      </c>
      <c r="H14" s="30">
        <f>H21+H32</f>
        <v>2585595100</v>
      </c>
      <c r="I14" s="30">
        <f>I21+I24+I32</f>
        <v>2709636417.4000001</v>
      </c>
      <c r="J14" s="30">
        <f t="shared" ref="J14:M14" si="5">J21+J24+J32</f>
        <v>2921008590</v>
      </c>
      <c r="K14" s="30">
        <f t="shared" si="5"/>
        <v>3708358655.4400001</v>
      </c>
      <c r="L14" s="30">
        <f t="shared" si="5"/>
        <v>3710423739</v>
      </c>
      <c r="M14" s="30">
        <f t="shared" si="5"/>
        <v>3764733428</v>
      </c>
    </row>
    <row r="15" spans="1:14" ht="50.25" customHeight="1" x14ac:dyDescent="0.2">
      <c r="A15" s="135"/>
      <c r="B15" s="146"/>
      <c r="C15" s="147"/>
      <c r="D15" s="73" t="s">
        <v>41</v>
      </c>
      <c r="E15" s="71">
        <v>741</v>
      </c>
      <c r="F15" s="54" t="s">
        <v>17</v>
      </c>
      <c r="G15" s="30">
        <f t="shared" si="1"/>
        <v>7693486772.3799992</v>
      </c>
      <c r="H15" s="30">
        <f>H17+H22+H25+H26+H28+H29+H33</f>
        <v>1205850770.6199999</v>
      </c>
      <c r="I15" s="30">
        <f t="shared" ref="I15:M15" si="6">I17+I22+I25+I26+I28+I29+I33</f>
        <v>1294863297.7599998</v>
      </c>
      <c r="J15" s="30">
        <f t="shared" si="6"/>
        <v>1344036039</v>
      </c>
      <c r="K15" s="30">
        <f t="shared" si="6"/>
        <v>1306245555</v>
      </c>
      <c r="L15" s="30">
        <f t="shared" si="6"/>
        <v>1271245555</v>
      </c>
      <c r="M15" s="30">
        <f t="shared" si="6"/>
        <v>1271245555</v>
      </c>
    </row>
    <row r="16" spans="1:14" ht="12.75" customHeight="1" x14ac:dyDescent="0.2">
      <c r="A16" s="135">
        <v>3</v>
      </c>
      <c r="B16" s="146" t="s">
        <v>53</v>
      </c>
      <c r="C16" s="147" t="s">
        <v>62</v>
      </c>
      <c r="D16" s="73" t="s">
        <v>1</v>
      </c>
      <c r="E16" s="71">
        <v>741</v>
      </c>
      <c r="F16" s="54" t="s">
        <v>99</v>
      </c>
      <c r="G16" s="30">
        <f t="shared" si="1"/>
        <v>347731968</v>
      </c>
      <c r="H16" s="30">
        <f>H17</f>
        <v>57929000</v>
      </c>
      <c r="I16" s="30">
        <f t="shared" ref="I16:M17" si="7">I17</f>
        <v>52824000</v>
      </c>
      <c r="J16" s="66">
        <f t="shared" si="7"/>
        <v>55477492</v>
      </c>
      <c r="K16" s="66">
        <f t="shared" si="7"/>
        <v>60500492</v>
      </c>
      <c r="L16" s="66">
        <f t="shared" si="7"/>
        <v>60500492</v>
      </c>
      <c r="M16" s="66">
        <f t="shared" si="7"/>
        <v>60500492</v>
      </c>
    </row>
    <row r="17" spans="1:13" ht="33.75" x14ac:dyDescent="0.2">
      <c r="A17" s="135"/>
      <c r="B17" s="146"/>
      <c r="C17" s="147"/>
      <c r="D17" s="73" t="s">
        <v>41</v>
      </c>
      <c r="E17" s="71">
        <v>741</v>
      </c>
      <c r="F17" s="54" t="s">
        <v>99</v>
      </c>
      <c r="G17" s="30">
        <f t="shared" si="1"/>
        <v>347731968</v>
      </c>
      <c r="H17" s="30">
        <f>H18</f>
        <v>57929000</v>
      </c>
      <c r="I17" s="30">
        <f t="shared" si="7"/>
        <v>52824000</v>
      </c>
      <c r="J17" s="30">
        <f t="shared" si="7"/>
        <v>55477492</v>
      </c>
      <c r="K17" s="30">
        <f t="shared" si="7"/>
        <v>60500492</v>
      </c>
      <c r="L17" s="30">
        <f t="shared" si="7"/>
        <v>60500492</v>
      </c>
      <c r="M17" s="30">
        <f t="shared" si="7"/>
        <v>60500492</v>
      </c>
    </row>
    <row r="18" spans="1:13" ht="56.25" x14ac:dyDescent="0.2">
      <c r="A18" s="72">
        <v>4</v>
      </c>
      <c r="B18" s="74" t="s">
        <v>47</v>
      </c>
      <c r="C18" s="73" t="s">
        <v>62</v>
      </c>
      <c r="D18" s="73" t="s">
        <v>41</v>
      </c>
      <c r="E18" s="71">
        <v>741</v>
      </c>
      <c r="F18" s="54" t="s">
        <v>99</v>
      </c>
      <c r="G18" s="30">
        <f t="shared" si="1"/>
        <v>347731968</v>
      </c>
      <c r="H18" s="30">
        <f>62814600+100000-3150000-1835600</f>
        <v>57929000</v>
      </c>
      <c r="I18" s="30">
        <f>58532200-603200-605000-4500000</f>
        <v>52824000</v>
      </c>
      <c r="J18" s="30">
        <f>62873811.6-4084338.6+1711019-3523000-1500000</f>
        <v>55477492</v>
      </c>
      <c r="K18" s="30">
        <f>64136523.93-3636031.93</f>
        <v>60500492</v>
      </c>
      <c r="L18" s="30">
        <f>64136523.93-3636031.93</f>
        <v>60500492</v>
      </c>
      <c r="M18" s="30">
        <f>64136523.93-3636031.93</f>
        <v>60500492</v>
      </c>
    </row>
    <row r="19" spans="1:13" ht="56.25" x14ac:dyDescent="0.2">
      <c r="A19" s="72">
        <v>5</v>
      </c>
      <c r="B19" s="74" t="s">
        <v>54</v>
      </c>
      <c r="C19" s="73" t="s">
        <v>62</v>
      </c>
      <c r="D19" s="73" t="s">
        <v>43</v>
      </c>
      <c r="E19" s="71">
        <v>741</v>
      </c>
      <c r="F19" s="54" t="s">
        <v>17</v>
      </c>
      <c r="G19" s="30">
        <f t="shared" si="1"/>
        <v>0</v>
      </c>
      <c r="H19" s="30">
        <v>0</v>
      </c>
      <c r="I19" s="30">
        <v>0</v>
      </c>
      <c r="J19" s="30">
        <v>0</v>
      </c>
      <c r="K19" s="31">
        <v>0</v>
      </c>
      <c r="L19" s="31">
        <v>0</v>
      </c>
      <c r="M19" s="31">
        <v>0</v>
      </c>
    </row>
    <row r="20" spans="1:13" ht="12.75" customHeight="1" x14ac:dyDescent="0.2">
      <c r="A20" s="135">
        <v>6</v>
      </c>
      <c r="B20" s="146" t="s">
        <v>52</v>
      </c>
      <c r="C20" s="147" t="s">
        <v>61</v>
      </c>
      <c r="D20" s="73" t="s">
        <v>12</v>
      </c>
      <c r="E20" s="71">
        <v>741</v>
      </c>
      <c r="F20" s="54" t="s">
        <v>17</v>
      </c>
      <c r="G20" s="30">
        <f t="shared" si="1"/>
        <v>26127981515.720001</v>
      </c>
      <c r="H20" s="30">
        <f t="shared" ref="H20:M20" si="8">H21+H22</f>
        <v>3594784509.6199999</v>
      </c>
      <c r="I20" s="30">
        <f t="shared" si="8"/>
        <v>3777859702.8999996</v>
      </c>
      <c r="J20" s="30">
        <f t="shared" si="8"/>
        <v>4112244907.1999998</v>
      </c>
      <c r="K20" s="30">
        <f t="shared" si="8"/>
        <v>4868926567</v>
      </c>
      <c r="L20" s="30">
        <f t="shared" si="8"/>
        <v>4859928070</v>
      </c>
      <c r="M20" s="30">
        <f t="shared" si="8"/>
        <v>4914237759</v>
      </c>
    </row>
    <row r="21" spans="1:13" x14ac:dyDescent="0.2">
      <c r="A21" s="135"/>
      <c r="B21" s="146"/>
      <c r="C21" s="147"/>
      <c r="D21" s="73" t="s">
        <v>13</v>
      </c>
      <c r="E21" s="71">
        <v>741</v>
      </c>
      <c r="F21" s="54" t="s">
        <v>17</v>
      </c>
      <c r="G21" s="30">
        <f t="shared" si="1"/>
        <v>19365935893</v>
      </c>
      <c r="H21" s="30">
        <f>H38</f>
        <v>2585595100</v>
      </c>
      <c r="I21" s="30">
        <f t="shared" ref="I21:M22" si="9">I38</f>
        <v>2699752800</v>
      </c>
      <c r="J21" s="30">
        <f t="shared" si="9"/>
        <v>2921008590</v>
      </c>
      <c r="K21" s="30">
        <f t="shared" si="9"/>
        <v>3684422236</v>
      </c>
      <c r="L21" s="30">
        <f t="shared" si="9"/>
        <v>3710423739</v>
      </c>
      <c r="M21" s="30">
        <f t="shared" si="9"/>
        <v>3764733428</v>
      </c>
    </row>
    <row r="22" spans="1:13" ht="33.75" x14ac:dyDescent="0.2">
      <c r="A22" s="135"/>
      <c r="B22" s="146"/>
      <c r="C22" s="147"/>
      <c r="D22" s="73" t="s">
        <v>41</v>
      </c>
      <c r="E22" s="71">
        <v>741</v>
      </c>
      <c r="F22" s="54" t="s">
        <v>17</v>
      </c>
      <c r="G22" s="30">
        <f t="shared" si="1"/>
        <v>6762045622.7200003</v>
      </c>
      <c r="H22" s="30">
        <f>H39</f>
        <v>1009189409.62</v>
      </c>
      <c r="I22" s="30">
        <f t="shared" si="9"/>
        <v>1078106902.8999999</v>
      </c>
      <c r="J22" s="30">
        <f t="shared" si="9"/>
        <v>1191236317.2</v>
      </c>
      <c r="K22" s="30">
        <f t="shared" si="9"/>
        <v>1184504331</v>
      </c>
      <c r="L22" s="30">
        <f t="shared" si="9"/>
        <v>1149504331</v>
      </c>
      <c r="M22" s="30">
        <f t="shared" si="9"/>
        <v>1149504331</v>
      </c>
    </row>
    <row r="23" spans="1:13" ht="39" customHeight="1" x14ac:dyDescent="0.2">
      <c r="A23" s="126">
        <v>7</v>
      </c>
      <c r="B23" s="168" t="s">
        <v>73</v>
      </c>
      <c r="C23" s="139" t="s">
        <v>62</v>
      </c>
      <c r="D23" s="73" t="s">
        <v>12</v>
      </c>
      <c r="E23" s="71">
        <v>741</v>
      </c>
      <c r="F23" s="54" t="s">
        <v>17</v>
      </c>
      <c r="G23" s="30">
        <f t="shared" si="1"/>
        <v>331955694.53000003</v>
      </c>
      <c r="H23" s="30">
        <f>H24+H25</f>
        <v>42401900</v>
      </c>
      <c r="I23" s="30">
        <f t="shared" ref="I23:M23" si="10">I24+I25</f>
        <v>62724066.529999994</v>
      </c>
      <c r="J23" s="30">
        <f t="shared" si="10"/>
        <v>82619932</v>
      </c>
      <c r="K23" s="30">
        <f t="shared" si="10"/>
        <v>48069932</v>
      </c>
      <c r="L23" s="30">
        <f t="shared" si="10"/>
        <v>48069932.000000007</v>
      </c>
      <c r="M23" s="30">
        <f t="shared" si="10"/>
        <v>48069932</v>
      </c>
    </row>
    <row r="24" spans="1:13" x14ac:dyDescent="0.2">
      <c r="A24" s="151"/>
      <c r="B24" s="169"/>
      <c r="C24" s="140"/>
      <c r="D24" s="73" t="s">
        <v>13</v>
      </c>
      <c r="E24" s="71">
        <v>741</v>
      </c>
      <c r="F24" s="54" t="s">
        <v>17</v>
      </c>
      <c r="G24" s="30">
        <f t="shared" si="1"/>
        <v>9883617.4000000004</v>
      </c>
      <c r="H24" s="30">
        <f>H56</f>
        <v>0</v>
      </c>
      <c r="I24" s="30">
        <f t="shared" ref="I24:M24" si="11">I56</f>
        <v>9883617.4000000004</v>
      </c>
      <c r="J24" s="30">
        <f t="shared" si="11"/>
        <v>0</v>
      </c>
      <c r="K24" s="30">
        <f t="shared" si="11"/>
        <v>0</v>
      </c>
      <c r="L24" s="30">
        <f t="shared" si="11"/>
        <v>0</v>
      </c>
      <c r="M24" s="30">
        <f t="shared" si="11"/>
        <v>0</v>
      </c>
    </row>
    <row r="25" spans="1:13" ht="33.75" x14ac:dyDescent="0.2">
      <c r="A25" s="127"/>
      <c r="B25" s="170"/>
      <c r="C25" s="141"/>
      <c r="D25" s="73" t="s">
        <v>41</v>
      </c>
      <c r="E25" s="71">
        <v>741</v>
      </c>
      <c r="F25" s="54" t="s">
        <v>17</v>
      </c>
      <c r="G25" s="30">
        <f t="shared" si="1"/>
        <v>322072077.13</v>
      </c>
      <c r="H25" s="30">
        <f t="shared" ref="H25:M25" si="12">H54</f>
        <v>42401900</v>
      </c>
      <c r="I25" s="30">
        <f t="shared" si="12"/>
        <v>52840449.129999995</v>
      </c>
      <c r="J25" s="30">
        <f t="shared" si="12"/>
        <v>82619932</v>
      </c>
      <c r="K25" s="30">
        <f t="shared" si="12"/>
        <v>48069932</v>
      </c>
      <c r="L25" s="30">
        <f t="shared" si="12"/>
        <v>48069932.000000007</v>
      </c>
      <c r="M25" s="30">
        <f t="shared" si="12"/>
        <v>48069932</v>
      </c>
    </row>
    <row r="26" spans="1:13" ht="67.5" x14ac:dyDescent="0.2">
      <c r="A26" s="72">
        <v>8</v>
      </c>
      <c r="B26" s="19" t="s">
        <v>74</v>
      </c>
      <c r="C26" s="73" t="s">
        <v>65</v>
      </c>
      <c r="D26" s="73" t="s">
        <v>41</v>
      </c>
      <c r="E26" s="71">
        <v>741</v>
      </c>
      <c r="F26" s="54" t="s">
        <v>17</v>
      </c>
      <c r="G26" s="30">
        <f t="shared" si="1"/>
        <v>180182951.73000002</v>
      </c>
      <c r="H26" s="30">
        <f t="shared" ref="H26:M26" si="13">H71</f>
        <v>83250981</v>
      </c>
      <c r="I26" s="30">
        <f t="shared" si="13"/>
        <v>96931970.730000004</v>
      </c>
      <c r="J26" s="30">
        <f t="shared" si="13"/>
        <v>0</v>
      </c>
      <c r="K26" s="30">
        <f t="shared" si="13"/>
        <v>0</v>
      </c>
      <c r="L26" s="30">
        <f t="shared" si="13"/>
        <v>0</v>
      </c>
      <c r="M26" s="30">
        <f t="shared" si="13"/>
        <v>0</v>
      </c>
    </row>
    <row r="27" spans="1:13" ht="56.25" x14ac:dyDescent="0.2">
      <c r="A27" s="72">
        <v>9</v>
      </c>
      <c r="B27" s="74" t="s">
        <v>75</v>
      </c>
      <c r="C27" s="73" t="s">
        <v>46</v>
      </c>
      <c r="D27" s="73" t="s">
        <v>43</v>
      </c>
      <c r="E27" s="71">
        <v>741</v>
      </c>
      <c r="F27" s="54" t="s">
        <v>17</v>
      </c>
      <c r="G27" s="30">
        <f t="shared" si="1"/>
        <v>0</v>
      </c>
      <c r="H27" s="30">
        <f>H80</f>
        <v>0</v>
      </c>
      <c r="I27" s="30">
        <f t="shared" ref="I27:M27" si="14">I80</f>
        <v>0</v>
      </c>
      <c r="J27" s="30">
        <f t="shared" si="14"/>
        <v>0</v>
      </c>
      <c r="K27" s="30">
        <f t="shared" si="14"/>
        <v>0</v>
      </c>
      <c r="L27" s="30">
        <f t="shared" si="14"/>
        <v>0</v>
      </c>
      <c r="M27" s="30">
        <f t="shared" si="14"/>
        <v>0</v>
      </c>
    </row>
    <row r="28" spans="1:13" ht="78.75" x14ac:dyDescent="0.2">
      <c r="A28" s="72">
        <v>10</v>
      </c>
      <c r="B28" s="74" t="s">
        <v>76</v>
      </c>
      <c r="C28" s="73" t="s">
        <v>62</v>
      </c>
      <c r="D28" s="73" t="s">
        <v>41</v>
      </c>
      <c r="E28" s="71">
        <v>741</v>
      </c>
      <c r="F28" s="54" t="s">
        <v>17</v>
      </c>
      <c r="G28" s="30">
        <f t="shared" si="1"/>
        <v>5814740</v>
      </c>
      <c r="H28" s="30">
        <f>H87</f>
        <v>1765980</v>
      </c>
      <c r="I28" s="30">
        <f t="shared" ref="I28:M28" si="15">I87</f>
        <v>1934430</v>
      </c>
      <c r="J28" s="30">
        <f t="shared" si="15"/>
        <v>2114330</v>
      </c>
      <c r="K28" s="30">
        <f t="shared" si="15"/>
        <v>0</v>
      </c>
      <c r="L28" s="30">
        <f t="shared" si="15"/>
        <v>0</v>
      </c>
      <c r="M28" s="30">
        <f t="shared" si="15"/>
        <v>0</v>
      </c>
    </row>
    <row r="29" spans="1:13" ht="78.75" x14ac:dyDescent="0.2">
      <c r="A29" s="72">
        <v>11</v>
      </c>
      <c r="B29" s="74" t="s">
        <v>77</v>
      </c>
      <c r="C29" s="73" t="s">
        <v>62</v>
      </c>
      <c r="D29" s="73" t="s">
        <v>41</v>
      </c>
      <c r="E29" s="71">
        <v>741</v>
      </c>
      <c r="F29" s="54" t="s">
        <v>17</v>
      </c>
      <c r="G29" s="30">
        <f t="shared" si="1"/>
        <v>75639412.799999997</v>
      </c>
      <c r="H29" s="30">
        <f>H90</f>
        <v>11313500</v>
      </c>
      <c r="I29" s="30">
        <f>I90+I106</f>
        <v>12225545</v>
      </c>
      <c r="J29" s="30">
        <f t="shared" ref="J29:M29" si="16">J90+J106</f>
        <v>12587967.800000001</v>
      </c>
      <c r="K29" s="30">
        <f t="shared" si="16"/>
        <v>13170800</v>
      </c>
      <c r="L29" s="30">
        <f t="shared" si="16"/>
        <v>13170800</v>
      </c>
      <c r="M29" s="30">
        <f t="shared" si="16"/>
        <v>13170800</v>
      </c>
    </row>
    <row r="30" spans="1:13" ht="15.75" customHeight="1" x14ac:dyDescent="0.2">
      <c r="A30" s="126">
        <v>12</v>
      </c>
      <c r="B30" s="148" t="s">
        <v>120</v>
      </c>
      <c r="C30" s="139" t="s">
        <v>118</v>
      </c>
      <c r="D30" s="72" t="s">
        <v>1</v>
      </c>
      <c r="E30" s="71">
        <v>706</v>
      </c>
      <c r="F30" s="54" t="s">
        <v>17</v>
      </c>
      <c r="G30" s="30">
        <f t="shared" si="1"/>
        <v>132980108.03999999</v>
      </c>
      <c r="H30" s="30">
        <f>H31+H32+H33</f>
        <v>0</v>
      </c>
      <c r="I30" s="30">
        <f t="shared" ref="I30:M30" si="17">I31+I32+I33</f>
        <v>0</v>
      </c>
      <c r="J30" s="30">
        <f t="shared" si="17"/>
        <v>0</v>
      </c>
      <c r="K30" s="30">
        <f t="shared" si="17"/>
        <v>132980108.03999999</v>
      </c>
      <c r="L30" s="30">
        <f t="shared" si="17"/>
        <v>0</v>
      </c>
      <c r="M30" s="30">
        <f t="shared" si="17"/>
        <v>0</v>
      </c>
    </row>
    <row r="31" spans="1:13" ht="22.5" customHeight="1" x14ac:dyDescent="0.2">
      <c r="A31" s="151"/>
      <c r="B31" s="149"/>
      <c r="C31" s="140"/>
      <c r="D31" s="72" t="s">
        <v>119</v>
      </c>
      <c r="E31" s="71">
        <v>706</v>
      </c>
      <c r="F31" s="54" t="s">
        <v>17</v>
      </c>
      <c r="G31" s="30">
        <f t="shared" si="1"/>
        <v>109043688.59999999</v>
      </c>
      <c r="H31" s="30">
        <f>H123</f>
        <v>0</v>
      </c>
      <c r="I31" s="30">
        <f t="shared" ref="I31:M33" si="18">I123</f>
        <v>0</v>
      </c>
      <c r="J31" s="30">
        <f t="shared" si="18"/>
        <v>0</v>
      </c>
      <c r="K31" s="30">
        <f t="shared" si="18"/>
        <v>109043688.59999999</v>
      </c>
      <c r="L31" s="30">
        <f t="shared" si="18"/>
        <v>0</v>
      </c>
      <c r="M31" s="30">
        <f t="shared" si="18"/>
        <v>0</v>
      </c>
    </row>
    <row r="32" spans="1:13" ht="15.75" customHeight="1" x14ac:dyDescent="0.2">
      <c r="A32" s="151"/>
      <c r="B32" s="149"/>
      <c r="C32" s="140"/>
      <c r="D32" s="72" t="s">
        <v>13</v>
      </c>
      <c r="E32" s="71">
        <v>706</v>
      </c>
      <c r="F32" s="54" t="s">
        <v>17</v>
      </c>
      <c r="G32" s="30">
        <f t="shared" si="1"/>
        <v>23936419.440000001</v>
      </c>
      <c r="H32" s="30">
        <f>H124</f>
        <v>0</v>
      </c>
      <c r="I32" s="30">
        <f t="shared" si="18"/>
        <v>0</v>
      </c>
      <c r="J32" s="30">
        <f t="shared" si="18"/>
        <v>0</v>
      </c>
      <c r="K32" s="30">
        <f t="shared" si="18"/>
        <v>23936419.440000001</v>
      </c>
      <c r="L32" s="30">
        <f t="shared" si="18"/>
        <v>0</v>
      </c>
      <c r="M32" s="30">
        <f t="shared" si="18"/>
        <v>0</v>
      </c>
    </row>
    <row r="33" spans="1:13" ht="35.25" hidden="1" customHeight="1" x14ac:dyDescent="0.2">
      <c r="A33" s="127"/>
      <c r="B33" s="150"/>
      <c r="C33" s="141"/>
      <c r="D33" s="72" t="s">
        <v>41</v>
      </c>
      <c r="E33" s="71"/>
      <c r="F33" s="54"/>
      <c r="G33" s="30">
        <f t="shared" si="1"/>
        <v>0</v>
      </c>
      <c r="H33" s="30">
        <f>H125</f>
        <v>0</v>
      </c>
      <c r="I33" s="30">
        <f t="shared" si="18"/>
        <v>0</v>
      </c>
      <c r="J33" s="30">
        <f t="shared" si="18"/>
        <v>0</v>
      </c>
      <c r="K33" s="30">
        <f t="shared" si="18"/>
        <v>0</v>
      </c>
      <c r="L33" s="30">
        <f t="shared" si="18"/>
        <v>0</v>
      </c>
      <c r="M33" s="30">
        <f t="shared" si="18"/>
        <v>0</v>
      </c>
    </row>
    <row r="34" spans="1:13" ht="12.75" customHeight="1" x14ac:dyDescent="0.2">
      <c r="A34" s="135">
        <v>13</v>
      </c>
      <c r="B34" s="145" t="s">
        <v>14</v>
      </c>
      <c r="C34" s="147" t="s">
        <v>62</v>
      </c>
      <c r="D34" s="73" t="s">
        <v>1</v>
      </c>
      <c r="E34" s="71">
        <v>741</v>
      </c>
      <c r="F34" s="54" t="s">
        <v>101</v>
      </c>
      <c r="G34" s="30">
        <f t="shared" si="1"/>
        <v>26127981515.720001</v>
      </c>
      <c r="H34" s="30">
        <f t="shared" ref="H34:M34" si="19">H35+H36</f>
        <v>3594784509.6199999</v>
      </c>
      <c r="I34" s="30">
        <f t="shared" si="19"/>
        <v>3777859702.8999996</v>
      </c>
      <c r="J34" s="30">
        <f t="shared" si="19"/>
        <v>4112244907.1999998</v>
      </c>
      <c r="K34" s="30">
        <f t="shared" si="19"/>
        <v>4868926567</v>
      </c>
      <c r="L34" s="30">
        <f t="shared" si="19"/>
        <v>4859928070</v>
      </c>
      <c r="M34" s="30">
        <f t="shared" si="19"/>
        <v>4914237759</v>
      </c>
    </row>
    <row r="35" spans="1:13" x14ac:dyDescent="0.2">
      <c r="A35" s="135"/>
      <c r="B35" s="145"/>
      <c r="C35" s="147"/>
      <c r="D35" s="73" t="s">
        <v>13</v>
      </c>
      <c r="E35" s="71">
        <v>741</v>
      </c>
      <c r="F35" s="54" t="s">
        <v>101</v>
      </c>
      <c r="G35" s="30">
        <f t="shared" si="1"/>
        <v>19365935893</v>
      </c>
      <c r="H35" s="30">
        <f t="shared" ref="H35:M36" si="20">H38</f>
        <v>2585595100</v>
      </c>
      <c r="I35" s="30">
        <f t="shared" si="20"/>
        <v>2699752800</v>
      </c>
      <c r="J35" s="30">
        <f t="shared" si="20"/>
        <v>2921008590</v>
      </c>
      <c r="K35" s="30">
        <f t="shared" si="20"/>
        <v>3684422236</v>
      </c>
      <c r="L35" s="30">
        <f t="shared" si="20"/>
        <v>3710423739</v>
      </c>
      <c r="M35" s="30">
        <f t="shared" si="20"/>
        <v>3764733428</v>
      </c>
    </row>
    <row r="36" spans="1:13" ht="33.75" x14ac:dyDescent="0.2">
      <c r="A36" s="135"/>
      <c r="B36" s="145"/>
      <c r="C36" s="147"/>
      <c r="D36" s="73" t="s">
        <v>41</v>
      </c>
      <c r="E36" s="71">
        <v>741</v>
      </c>
      <c r="F36" s="54" t="s">
        <v>101</v>
      </c>
      <c r="G36" s="30">
        <f t="shared" si="1"/>
        <v>6762045622.7200003</v>
      </c>
      <c r="H36" s="30">
        <f t="shared" si="20"/>
        <v>1009189409.62</v>
      </c>
      <c r="I36" s="30">
        <f t="shared" si="20"/>
        <v>1078106902.8999999</v>
      </c>
      <c r="J36" s="30">
        <f t="shared" si="20"/>
        <v>1191236317.2</v>
      </c>
      <c r="K36" s="66">
        <f t="shared" si="20"/>
        <v>1184504331</v>
      </c>
      <c r="L36" s="66">
        <f t="shared" si="20"/>
        <v>1149504331</v>
      </c>
      <c r="M36" s="66">
        <f t="shared" si="20"/>
        <v>1149504331</v>
      </c>
    </row>
    <row r="37" spans="1:13" ht="12.75" customHeight="1" x14ac:dyDescent="0.2">
      <c r="A37" s="135">
        <v>14</v>
      </c>
      <c r="B37" s="146" t="s">
        <v>79</v>
      </c>
      <c r="C37" s="147" t="s">
        <v>61</v>
      </c>
      <c r="D37" s="73" t="s">
        <v>1</v>
      </c>
      <c r="E37" s="71">
        <v>741</v>
      </c>
      <c r="F37" s="54" t="s">
        <v>17</v>
      </c>
      <c r="G37" s="30">
        <f t="shared" si="1"/>
        <v>26127981515.720001</v>
      </c>
      <c r="H37" s="30">
        <f t="shared" ref="H37:M37" si="21">H38+H39</f>
        <v>3594784509.6199999</v>
      </c>
      <c r="I37" s="30">
        <f t="shared" si="21"/>
        <v>3777859702.8999996</v>
      </c>
      <c r="J37" s="30">
        <f t="shared" si="21"/>
        <v>4112244907.1999998</v>
      </c>
      <c r="K37" s="30">
        <f t="shared" si="21"/>
        <v>4868926567</v>
      </c>
      <c r="L37" s="30">
        <f t="shared" si="21"/>
        <v>4859928070</v>
      </c>
      <c r="M37" s="30">
        <f t="shared" si="21"/>
        <v>4914237759</v>
      </c>
    </row>
    <row r="38" spans="1:13" x14ac:dyDescent="0.2">
      <c r="A38" s="135"/>
      <c r="B38" s="146"/>
      <c r="C38" s="147"/>
      <c r="D38" s="73" t="s">
        <v>13</v>
      </c>
      <c r="E38" s="71">
        <v>741</v>
      </c>
      <c r="F38" s="54" t="s">
        <v>17</v>
      </c>
      <c r="G38" s="30">
        <f t="shared" si="1"/>
        <v>19365935893</v>
      </c>
      <c r="H38" s="30">
        <f t="shared" ref="H38:M39" si="22">H41</f>
        <v>2585595100</v>
      </c>
      <c r="I38" s="30">
        <f t="shared" si="22"/>
        <v>2699752800</v>
      </c>
      <c r="J38" s="30">
        <f t="shared" si="22"/>
        <v>2921008590</v>
      </c>
      <c r="K38" s="30">
        <f t="shared" si="22"/>
        <v>3684422236</v>
      </c>
      <c r="L38" s="30">
        <f t="shared" si="22"/>
        <v>3710423739</v>
      </c>
      <c r="M38" s="30">
        <f t="shared" si="22"/>
        <v>3764733428</v>
      </c>
    </row>
    <row r="39" spans="1:13" ht="33.75" x14ac:dyDescent="0.2">
      <c r="A39" s="135"/>
      <c r="B39" s="146"/>
      <c r="C39" s="147"/>
      <c r="D39" s="73" t="s">
        <v>41</v>
      </c>
      <c r="E39" s="71">
        <v>741</v>
      </c>
      <c r="F39" s="54" t="s">
        <v>17</v>
      </c>
      <c r="G39" s="30">
        <f t="shared" si="1"/>
        <v>6762045622.7200003</v>
      </c>
      <c r="H39" s="30">
        <f t="shared" si="22"/>
        <v>1009189409.62</v>
      </c>
      <c r="I39" s="30">
        <f t="shared" si="22"/>
        <v>1078106902.8999999</v>
      </c>
      <c r="J39" s="30">
        <f t="shared" si="22"/>
        <v>1191236317.2</v>
      </c>
      <c r="K39" s="30">
        <f t="shared" si="22"/>
        <v>1184504331</v>
      </c>
      <c r="L39" s="30">
        <f t="shared" si="22"/>
        <v>1149504331</v>
      </c>
      <c r="M39" s="30">
        <f t="shared" si="22"/>
        <v>1149504331</v>
      </c>
    </row>
    <row r="40" spans="1:13" ht="12.75" customHeight="1" x14ac:dyDescent="0.2">
      <c r="A40" s="135">
        <v>15</v>
      </c>
      <c r="B40" s="146" t="s">
        <v>80</v>
      </c>
      <c r="C40" s="147" t="s">
        <v>62</v>
      </c>
      <c r="D40" s="73" t="s">
        <v>1</v>
      </c>
      <c r="E40" s="71">
        <v>741</v>
      </c>
      <c r="F40" s="54" t="s">
        <v>17</v>
      </c>
      <c r="G40" s="30">
        <f t="shared" si="1"/>
        <v>26127981515.720001</v>
      </c>
      <c r="H40" s="30">
        <f t="shared" ref="H40:M40" si="23">H41+H42</f>
        <v>3594784509.6199999</v>
      </c>
      <c r="I40" s="30">
        <f t="shared" si="23"/>
        <v>3777859702.8999996</v>
      </c>
      <c r="J40" s="30">
        <f t="shared" si="23"/>
        <v>4112244907.1999998</v>
      </c>
      <c r="K40" s="30">
        <f t="shared" si="23"/>
        <v>4868926567</v>
      </c>
      <c r="L40" s="30">
        <f t="shared" si="23"/>
        <v>4859928070</v>
      </c>
      <c r="M40" s="30">
        <f t="shared" si="23"/>
        <v>4914237759</v>
      </c>
    </row>
    <row r="41" spans="1:13" x14ac:dyDescent="0.2">
      <c r="A41" s="135"/>
      <c r="B41" s="146"/>
      <c r="C41" s="147"/>
      <c r="D41" s="73" t="s">
        <v>13</v>
      </c>
      <c r="E41" s="71">
        <v>741</v>
      </c>
      <c r="F41" s="54" t="s">
        <v>17</v>
      </c>
      <c r="G41" s="30">
        <f t="shared" si="1"/>
        <v>19365935893</v>
      </c>
      <c r="H41" s="30">
        <f>H44+H51</f>
        <v>2585595100</v>
      </c>
      <c r="I41" s="30">
        <f>I44+I49+I51</f>
        <v>2699752800</v>
      </c>
      <c r="J41" s="30">
        <f t="shared" ref="J41:M41" si="24">J44+J49+J51</f>
        <v>2921008590</v>
      </c>
      <c r="K41" s="30">
        <f t="shared" si="24"/>
        <v>3684422236</v>
      </c>
      <c r="L41" s="30">
        <f t="shared" si="24"/>
        <v>3710423739</v>
      </c>
      <c r="M41" s="30">
        <f t="shared" si="24"/>
        <v>3764733428</v>
      </c>
    </row>
    <row r="42" spans="1:13" ht="54.75" customHeight="1" x14ac:dyDescent="0.2">
      <c r="A42" s="135"/>
      <c r="B42" s="146"/>
      <c r="C42" s="147"/>
      <c r="D42" s="73" t="s">
        <v>41</v>
      </c>
      <c r="E42" s="71">
        <v>741</v>
      </c>
      <c r="F42" s="54" t="s">
        <v>17</v>
      </c>
      <c r="G42" s="30">
        <f t="shared" si="1"/>
        <v>6762045622.7200003</v>
      </c>
      <c r="H42" s="30">
        <f>H45+H46+H47+H48+H49+H50</f>
        <v>1009189409.62</v>
      </c>
      <c r="I42" s="30">
        <f>I45+I46+I47+I48+I50</f>
        <v>1078106902.8999999</v>
      </c>
      <c r="J42" s="30">
        <f t="shared" ref="J42:M42" si="25">J45+J46+J47+J48+J50</f>
        <v>1191236317.2</v>
      </c>
      <c r="K42" s="30">
        <f t="shared" si="25"/>
        <v>1184504331</v>
      </c>
      <c r="L42" s="30">
        <f t="shared" si="25"/>
        <v>1149504331</v>
      </c>
      <c r="M42" s="30">
        <f t="shared" si="25"/>
        <v>1149504331</v>
      </c>
    </row>
    <row r="43" spans="1:13" s="65" customFormat="1" ht="12.75" customHeight="1" x14ac:dyDescent="0.2">
      <c r="A43" s="135">
        <v>16</v>
      </c>
      <c r="B43" s="146" t="s">
        <v>55</v>
      </c>
      <c r="C43" s="147" t="s">
        <v>62</v>
      </c>
      <c r="D43" s="61" t="s">
        <v>1</v>
      </c>
      <c r="E43" s="62">
        <v>741</v>
      </c>
      <c r="F43" s="63" t="s">
        <v>17</v>
      </c>
      <c r="G43" s="64">
        <f t="shared" si="1"/>
        <v>25934799752.119999</v>
      </c>
      <c r="H43" s="64">
        <f t="shared" ref="H43:M43" si="26">H44+H45</f>
        <v>3543863168.8199997</v>
      </c>
      <c r="I43" s="64">
        <f t="shared" si="26"/>
        <v>3738279131.3000002</v>
      </c>
      <c r="J43" s="64">
        <f t="shared" si="26"/>
        <v>4060918963</v>
      </c>
      <c r="K43" s="64">
        <f t="shared" si="26"/>
        <v>4851808598</v>
      </c>
      <c r="L43" s="64">
        <f t="shared" si="26"/>
        <v>4842810101</v>
      </c>
      <c r="M43" s="64">
        <f t="shared" si="26"/>
        <v>4897119790</v>
      </c>
    </row>
    <row r="44" spans="1:13" s="65" customFormat="1" x14ac:dyDescent="0.2">
      <c r="A44" s="135"/>
      <c r="B44" s="146"/>
      <c r="C44" s="147"/>
      <c r="D44" s="61" t="s">
        <v>13</v>
      </c>
      <c r="E44" s="62">
        <v>741</v>
      </c>
      <c r="F44" s="63" t="s">
        <v>102</v>
      </c>
      <c r="G44" s="64">
        <f t="shared" si="1"/>
        <v>19352362693</v>
      </c>
      <c r="H44" s="64">
        <f>2532124600+24888100+28582400</f>
        <v>2585595100</v>
      </c>
      <c r="I44" s="64">
        <f>409386300+1088436400+1093393500+31067100-3065300+8955100+33279500+9201900+2592400+1799600+16880400</f>
        <v>2691926900</v>
      </c>
      <c r="J44" s="64">
        <f>2714606200+55222300+16544100+15287300+44398600+69202790</f>
        <v>2915261290</v>
      </c>
      <c r="K44" s="64">
        <v>3684422236</v>
      </c>
      <c r="L44" s="64">
        <v>3710423739</v>
      </c>
      <c r="M44" s="64">
        <v>3764733428</v>
      </c>
    </row>
    <row r="45" spans="1:13" s="65" customFormat="1" ht="33.75" x14ac:dyDescent="0.2">
      <c r="A45" s="135"/>
      <c r="B45" s="146"/>
      <c r="C45" s="147"/>
      <c r="D45" s="61" t="s">
        <v>41</v>
      </c>
      <c r="E45" s="62">
        <v>741</v>
      </c>
      <c r="F45" s="63" t="s">
        <v>103</v>
      </c>
      <c r="G45" s="64">
        <f t="shared" si="1"/>
        <v>6582437059.1199999</v>
      </c>
      <c r="H45" s="64">
        <f>1100851820-43422600-2132000-25542830-71486321.18</f>
        <v>958268068.81999993</v>
      </c>
      <c r="I45" s="64">
        <f>1069929338-18577106.7-17000000+12000000</f>
        <v>1046352231.3</v>
      </c>
      <c r="J45" s="64">
        <f>1278823157.02-58603394.34-112979206.68+15890306+17004300+16587100-11716267+651678</f>
        <v>1145657673</v>
      </c>
      <c r="K45" s="69">
        <f>685742282.22+18612851.15+127756123.96+428594445+14617438.32+21530862+7618766+10279555+175949416-358315377.65+35000000</f>
        <v>1167386362</v>
      </c>
      <c r="L45" s="69">
        <f>1493591850.04-361205488.04</f>
        <v>1132386362</v>
      </c>
      <c r="M45" s="69">
        <f>1497652980.04-365266618.04</f>
        <v>1132386362</v>
      </c>
    </row>
    <row r="46" spans="1:13" ht="67.5" x14ac:dyDescent="0.2">
      <c r="A46" s="72">
        <v>17</v>
      </c>
      <c r="B46" s="21" t="s">
        <v>87</v>
      </c>
      <c r="C46" s="73" t="s">
        <v>62</v>
      </c>
      <c r="D46" s="73" t="s">
        <v>41</v>
      </c>
      <c r="E46" s="71">
        <v>741</v>
      </c>
      <c r="F46" s="54" t="s">
        <v>104</v>
      </c>
      <c r="G46" s="30">
        <f t="shared" si="1"/>
        <v>173569160.13999999</v>
      </c>
      <c r="H46" s="30">
        <f>43422600+3090000-3500000+8050000-2622575.66</f>
        <v>48440024.340000004</v>
      </c>
      <c r="I46" s="30">
        <f>14942760+6811911.6+10000000</f>
        <v>31754671.600000001</v>
      </c>
      <c r="J46" s="66">
        <f>28180610-14363000+6966267+582832.2+3000000+19411935+300000+1500000</f>
        <v>45578644.200000003</v>
      </c>
      <c r="K46" s="66">
        <f>111183890-95251950</f>
        <v>15931940</v>
      </c>
      <c r="L46" s="66">
        <f>111183890-95251950</f>
        <v>15931940</v>
      </c>
      <c r="M46" s="66">
        <f>111183890-95251950</f>
        <v>15931940</v>
      </c>
    </row>
    <row r="47" spans="1:13" ht="56.25" x14ac:dyDescent="0.2">
      <c r="A47" s="72">
        <v>18</v>
      </c>
      <c r="B47" s="21" t="s">
        <v>59</v>
      </c>
      <c r="C47" s="73" t="s">
        <v>61</v>
      </c>
      <c r="D47" s="73" t="s">
        <v>41</v>
      </c>
      <c r="E47" s="71">
        <v>741</v>
      </c>
      <c r="F47" s="54" t="s">
        <v>17</v>
      </c>
      <c r="G47" s="30">
        <f t="shared" si="1"/>
        <v>2399332.46</v>
      </c>
      <c r="H47" s="30">
        <f>2132000+60000+220000-12667.54</f>
        <v>2399332.46</v>
      </c>
      <c r="I47" s="30">
        <v>0</v>
      </c>
      <c r="J47" s="30">
        <v>0</v>
      </c>
      <c r="K47" s="31">
        <v>0</v>
      </c>
      <c r="L47" s="31">
        <v>0</v>
      </c>
      <c r="M47" s="31">
        <v>0</v>
      </c>
    </row>
    <row r="48" spans="1:13" ht="56.25" x14ac:dyDescent="0.2">
      <c r="A48" s="72">
        <v>19</v>
      </c>
      <c r="B48" s="22" t="s">
        <v>50</v>
      </c>
      <c r="C48" s="73" t="s">
        <v>62</v>
      </c>
      <c r="D48" s="73" t="s">
        <v>41</v>
      </c>
      <c r="E48" s="71">
        <v>741</v>
      </c>
      <c r="F48" s="54" t="s">
        <v>17</v>
      </c>
      <c r="G48" s="30">
        <f t="shared" si="1"/>
        <v>81984</v>
      </c>
      <c r="H48" s="30">
        <f>82520-536</f>
        <v>81984</v>
      </c>
      <c r="I48" s="30">
        <v>0</v>
      </c>
      <c r="J48" s="30">
        <v>0</v>
      </c>
      <c r="K48" s="31">
        <v>0</v>
      </c>
      <c r="L48" s="31">
        <v>0</v>
      </c>
      <c r="M48" s="31">
        <v>0</v>
      </c>
    </row>
    <row r="49" spans="1:13" ht="78.75" hidden="1" x14ac:dyDescent="0.2">
      <c r="A49" s="72">
        <v>19</v>
      </c>
      <c r="B49" s="22" t="s">
        <v>91</v>
      </c>
      <c r="C49" s="73" t="s">
        <v>61</v>
      </c>
      <c r="D49" s="73" t="s">
        <v>92</v>
      </c>
      <c r="E49" s="71">
        <v>741</v>
      </c>
      <c r="F49" s="54" t="s">
        <v>17</v>
      </c>
      <c r="G49" s="30">
        <f t="shared" si="1"/>
        <v>0</v>
      </c>
      <c r="H49" s="30">
        <v>0</v>
      </c>
      <c r="I49" s="30">
        <f>6550000-6550000</f>
        <v>0</v>
      </c>
      <c r="J49" s="30">
        <f>6550000-6550000</f>
        <v>0</v>
      </c>
      <c r="K49" s="30">
        <f>132980108.04-132980108.04</f>
        <v>0</v>
      </c>
      <c r="L49" s="30">
        <f t="shared" ref="L49:M49" si="27">6550000-6550000</f>
        <v>0</v>
      </c>
      <c r="M49" s="30">
        <f t="shared" si="27"/>
        <v>0</v>
      </c>
    </row>
    <row r="50" spans="1:13" ht="56.25" x14ac:dyDescent="0.2">
      <c r="A50" s="72">
        <v>20</v>
      </c>
      <c r="B50" s="22" t="s">
        <v>67</v>
      </c>
      <c r="C50" s="73" t="s">
        <v>61</v>
      </c>
      <c r="D50" s="73" t="s">
        <v>41</v>
      </c>
      <c r="E50" s="71">
        <v>741</v>
      </c>
      <c r="F50" s="54" t="s">
        <v>105</v>
      </c>
      <c r="G50" s="30">
        <f t="shared" si="1"/>
        <v>3558087</v>
      </c>
      <c r="H50" s="30">
        <v>0</v>
      </c>
      <c r="I50" s="30">
        <f>1186029-1186029</f>
        <v>0</v>
      </c>
      <c r="J50" s="66">
        <f>1970670-784641-1186029</f>
        <v>0</v>
      </c>
      <c r="K50" s="66">
        <f>1762877-576848</f>
        <v>1186029</v>
      </c>
      <c r="L50" s="66">
        <f>1762877-576848</f>
        <v>1186029</v>
      </c>
      <c r="M50" s="66">
        <f>1762877-576848</f>
        <v>1186029</v>
      </c>
    </row>
    <row r="51" spans="1:13" ht="101.25" x14ac:dyDescent="0.2">
      <c r="A51" s="75">
        <v>21</v>
      </c>
      <c r="B51" s="48" t="s">
        <v>89</v>
      </c>
      <c r="C51" s="73" t="s">
        <v>61</v>
      </c>
      <c r="D51" s="73" t="s">
        <v>13</v>
      </c>
      <c r="E51" s="71">
        <v>741</v>
      </c>
      <c r="F51" s="54" t="s">
        <v>106</v>
      </c>
      <c r="G51" s="30">
        <f t="shared" si="1"/>
        <v>13573200</v>
      </c>
      <c r="H51" s="30">
        <v>0</v>
      </c>
      <c r="I51" s="30">
        <v>7825900</v>
      </c>
      <c r="J51" s="66">
        <f>4455300+1292000</f>
        <v>5747300</v>
      </c>
      <c r="K51" s="30">
        <v>0</v>
      </c>
      <c r="L51" s="30">
        <v>0</v>
      </c>
      <c r="M51" s="30">
        <v>0</v>
      </c>
    </row>
    <row r="52" spans="1:13" ht="12.75" customHeight="1" x14ac:dyDescent="0.2">
      <c r="A52" s="126">
        <v>22</v>
      </c>
      <c r="B52" s="162" t="s">
        <v>15</v>
      </c>
      <c r="C52" s="139" t="s">
        <v>62</v>
      </c>
      <c r="D52" s="73" t="s">
        <v>1</v>
      </c>
      <c r="E52" s="71">
        <v>741</v>
      </c>
      <c r="F52" s="54" t="s">
        <v>107</v>
      </c>
      <c r="G52" s="30">
        <f t="shared" si="1"/>
        <v>331955694.53000003</v>
      </c>
      <c r="H52" s="30">
        <f>H53+H54</f>
        <v>42401900</v>
      </c>
      <c r="I52" s="30">
        <f>I53+I54</f>
        <v>62724066.529999994</v>
      </c>
      <c r="J52" s="30">
        <f t="shared" ref="J52:M52" si="28">J53+J54</f>
        <v>82619932</v>
      </c>
      <c r="K52" s="30">
        <f t="shared" si="28"/>
        <v>48069932</v>
      </c>
      <c r="L52" s="30">
        <f t="shared" si="28"/>
        <v>48069932.000000007</v>
      </c>
      <c r="M52" s="30">
        <f t="shared" si="28"/>
        <v>48069932</v>
      </c>
    </row>
    <row r="53" spans="1:13" ht="12.75" customHeight="1" x14ac:dyDescent="0.2">
      <c r="A53" s="151"/>
      <c r="B53" s="163"/>
      <c r="C53" s="140"/>
      <c r="D53" s="73" t="s">
        <v>13</v>
      </c>
      <c r="E53" s="71">
        <v>741</v>
      </c>
      <c r="F53" s="54" t="s">
        <v>107</v>
      </c>
      <c r="G53" s="30">
        <f t="shared" si="1"/>
        <v>9883617.4000000004</v>
      </c>
      <c r="H53" s="30">
        <f>H56</f>
        <v>0</v>
      </c>
      <c r="I53" s="30">
        <f t="shared" ref="I53:M54" si="29">I56</f>
        <v>9883617.4000000004</v>
      </c>
      <c r="J53" s="30">
        <f t="shared" si="29"/>
        <v>0</v>
      </c>
      <c r="K53" s="30">
        <f t="shared" si="29"/>
        <v>0</v>
      </c>
      <c r="L53" s="30">
        <f t="shared" si="29"/>
        <v>0</v>
      </c>
      <c r="M53" s="30">
        <f t="shared" si="29"/>
        <v>0</v>
      </c>
    </row>
    <row r="54" spans="1:13" ht="78.75" customHeight="1" x14ac:dyDescent="0.2">
      <c r="A54" s="151"/>
      <c r="B54" s="163"/>
      <c r="C54" s="141"/>
      <c r="D54" s="73" t="s">
        <v>41</v>
      </c>
      <c r="E54" s="71">
        <v>741</v>
      </c>
      <c r="F54" s="54" t="s">
        <v>107</v>
      </c>
      <c r="G54" s="30">
        <f t="shared" si="1"/>
        <v>322072077.13</v>
      </c>
      <c r="H54" s="30">
        <f>H57</f>
        <v>42401900</v>
      </c>
      <c r="I54" s="30">
        <f t="shared" si="29"/>
        <v>52840449.129999995</v>
      </c>
      <c r="J54" s="30">
        <f t="shared" si="29"/>
        <v>82619932</v>
      </c>
      <c r="K54" s="30">
        <f t="shared" si="29"/>
        <v>48069932</v>
      </c>
      <c r="L54" s="30">
        <f t="shared" si="29"/>
        <v>48069932.000000007</v>
      </c>
      <c r="M54" s="30">
        <f t="shared" si="29"/>
        <v>48069932</v>
      </c>
    </row>
    <row r="55" spans="1:13" ht="12.75" customHeight="1" x14ac:dyDescent="0.2">
      <c r="A55" s="126">
        <v>23</v>
      </c>
      <c r="B55" s="168" t="s">
        <v>49</v>
      </c>
      <c r="C55" s="139" t="s">
        <v>62</v>
      </c>
      <c r="D55" s="73" t="s">
        <v>1</v>
      </c>
      <c r="E55" s="71">
        <v>741</v>
      </c>
      <c r="F55" s="54" t="s">
        <v>17</v>
      </c>
      <c r="G55" s="30">
        <f t="shared" si="1"/>
        <v>331955694.53000003</v>
      </c>
      <c r="H55" s="30">
        <f>H56+H57</f>
        <v>42401900</v>
      </c>
      <c r="I55" s="30">
        <f t="shared" ref="I55:M55" si="30">I56+I57</f>
        <v>62724066.529999994</v>
      </c>
      <c r="J55" s="30">
        <f t="shared" si="30"/>
        <v>82619932</v>
      </c>
      <c r="K55" s="30">
        <f t="shared" si="30"/>
        <v>48069932</v>
      </c>
      <c r="L55" s="30">
        <f t="shared" si="30"/>
        <v>48069932.000000007</v>
      </c>
      <c r="M55" s="30">
        <f t="shared" si="30"/>
        <v>48069932</v>
      </c>
    </row>
    <row r="56" spans="1:13" x14ac:dyDescent="0.2">
      <c r="A56" s="151"/>
      <c r="B56" s="169"/>
      <c r="C56" s="140"/>
      <c r="D56" s="73" t="s">
        <v>13</v>
      </c>
      <c r="E56" s="71">
        <v>741</v>
      </c>
      <c r="F56" s="54" t="s">
        <v>17</v>
      </c>
      <c r="G56" s="30">
        <f t="shared" si="1"/>
        <v>9883617.4000000004</v>
      </c>
      <c r="H56" s="30">
        <f>H59</f>
        <v>0</v>
      </c>
      <c r="I56" s="30">
        <f t="shared" ref="I56:M57" si="31">I59</f>
        <v>9883617.4000000004</v>
      </c>
      <c r="J56" s="30">
        <f t="shared" si="31"/>
        <v>0</v>
      </c>
      <c r="K56" s="30">
        <f t="shared" si="31"/>
        <v>0</v>
      </c>
      <c r="L56" s="30">
        <f t="shared" si="31"/>
        <v>0</v>
      </c>
      <c r="M56" s="30">
        <f t="shared" si="31"/>
        <v>0</v>
      </c>
    </row>
    <row r="57" spans="1:13" ht="33.75" x14ac:dyDescent="0.2">
      <c r="A57" s="127"/>
      <c r="B57" s="170"/>
      <c r="C57" s="141"/>
      <c r="D57" s="73" t="s">
        <v>41</v>
      </c>
      <c r="E57" s="71">
        <v>741</v>
      </c>
      <c r="F57" s="54" t="s">
        <v>17</v>
      </c>
      <c r="G57" s="30">
        <f t="shared" si="1"/>
        <v>322072077.13</v>
      </c>
      <c r="H57" s="30">
        <f>H60</f>
        <v>42401900</v>
      </c>
      <c r="I57" s="30">
        <f t="shared" si="31"/>
        <v>52840449.129999995</v>
      </c>
      <c r="J57" s="30">
        <f t="shared" si="31"/>
        <v>82619932</v>
      </c>
      <c r="K57" s="30">
        <f t="shared" si="31"/>
        <v>48069932</v>
      </c>
      <c r="L57" s="30">
        <f t="shared" si="31"/>
        <v>48069932.000000007</v>
      </c>
      <c r="M57" s="30">
        <f t="shared" si="31"/>
        <v>48069932</v>
      </c>
    </row>
    <row r="58" spans="1:13" ht="12.75" customHeight="1" x14ac:dyDescent="0.2">
      <c r="A58" s="126">
        <v>24</v>
      </c>
      <c r="B58" s="168" t="s">
        <v>69</v>
      </c>
      <c r="C58" s="139" t="s">
        <v>62</v>
      </c>
      <c r="D58" s="73" t="s">
        <v>1</v>
      </c>
      <c r="E58" s="71">
        <v>741</v>
      </c>
      <c r="F58" s="54" t="s">
        <v>17</v>
      </c>
      <c r="G58" s="30">
        <f t="shared" si="1"/>
        <v>331955694.53000003</v>
      </c>
      <c r="H58" s="30">
        <f>H59+H60</f>
        <v>42401900</v>
      </c>
      <c r="I58" s="30">
        <f t="shared" ref="I58:M58" si="32">I59+I60</f>
        <v>62724066.529999994</v>
      </c>
      <c r="J58" s="30">
        <f t="shared" si="32"/>
        <v>82619932</v>
      </c>
      <c r="K58" s="30">
        <f t="shared" si="32"/>
        <v>48069932</v>
      </c>
      <c r="L58" s="30">
        <f t="shared" si="32"/>
        <v>48069932.000000007</v>
      </c>
      <c r="M58" s="30">
        <f t="shared" si="32"/>
        <v>48069932</v>
      </c>
    </row>
    <row r="59" spans="1:13" x14ac:dyDescent="0.2">
      <c r="A59" s="151"/>
      <c r="B59" s="169"/>
      <c r="C59" s="140"/>
      <c r="D59" s="73" t="s">
        <v>13</v>
      </c>
      <c r="E59" s="71">
        <v>741</v>
      </c>
      <c r="F59" s="54" t="s">
        <v>17</v>
      </c>
      <c r="G59" s="30">
        <f t="shared" si="1"/>
        <v>9883617.4000000004</v>
      </c>
      <c r="H59" s="30">
        <f>H65</f>
        <v>0</v>
      </c>
      <c r="I59" s="30">
        <f>I65+I68</f>
        <v>9883617.4000000004</v>
      </c>
      <c r="J59" s="30">
        <f t="shared" ref="J59:M59" si="33">J65+J68</f>
        <v>0</v>
      </c>
      <c r="K59" s="30">
        <f t="shared" si="33"/>
        <v>0</v>
      </c>
      <c r="L59" s="30">
        <f t="shared" si="33"/>
        <v>0</v>
      </c>
      <c r="M59" s="30">
        <f t="shared" si="33"/>
        <v>0</v>
      </c>
    </row>
    <row r="60" spans="1:13" ht="45.75" customHeight="1" x14ac:dyDescent="0.2">
      <c r="A60" s="127"/>
      <c r="B60" s="170"/>
      <c r="C60" s="141"/>
      <c r="D60" s="73" t="s">
        <v>41</v>
      </c>
      <c r="E60" s="71">
        <v>741</v>
      </c>
      <c r="F60" s="54" t="s">
        <v>17</v>
      </c>
      <c r="G60" s="30">
        <f t="shared" si="1"/>
        <v>322072077.13</v>
      </c>
      <c r="H60" s="30">
        <f>H61+H62+H63+H66+H70</f>
        <v>42401900</v>
      </c>
      <c r="I60" s="30">
        <f t="shared" ref="I60:M60" si="34">I61+I62+I63+I66+I70</f>
        <v>52840449.129999995</v>
      </c>
      <c r="J60" s="30">
        <f t="shared" si="34"/>
        <v>82619932</v>
      </c>
      <c r="K60" s="66">
        <f t="shared" si="34"/>
        <v>48069932</v>
      </c>
      <c r="L60" s="66">
        <f t="shared" si="34"/>
        <v>48069932.000000007</v>
      </c>
      <c r="M60" s="66">
        <f t="shared" si="34"/>
        <v>48069932</v>
      </c>
    </row>
    <row r="61" spans="1:13" s="65" customFormat="1" ht="56.25" x14ac:dyDescent="0.2">
      <c r="A61" s="67">
        <v>25</v>
      </c>
      <c r="B61" s="68" t="s">
        <v>18</v>
      </c>
      <c r="C61" s="61" t="s">
        <v>62</v>
      </c>
      <c r="D61" s="61" t="s">
        <v>41</v>
      </c>
      <c r="E61" s="62">
        <v>741</v>
      </c>
      <c r="F61" s="63" t="s">
        <v>108</v>
      </c>
      <c r="G61" s="64">
        <f t="shared" si="1"/>
        <v>155787000</v>
      </c>
      <c r="H61" s="64">
        <v>21839500</v>
      </c>
      <c r="I61" s="64">
        <f>16839500+13000000+7000000</f>
        <v>36839500</v>
      </c>
      <c r="J61" s="66">
        <f>16839500+20000000+3000000+4750000+2000000</f>
        <v>46589500</v>
      </c>
      <c r="K61" s="69">
        <f>61018951.86-44179451.86</f>
        <v>16839500</v>
      </c>
      <c r="L61" s="69">
        <f>73006625.43-56167125.43</f>
        <v>16839500.000000007</v>
      </c>
      <c r="M61" s="69">
        <f>96836596.9-79997096.9</f>
        <v>16839500</v>
      </c>
    </row>
    <row r="62" spans="1:13" ht="56.25" x14ac:dyDescent="0.2">
      <c r="A62" s="81">
        <v>26</v>
      </c>
      <c r="B62" s="74" t="s">
        <v>19</v>
      </c>
      <c r="C62" s="73" t="s">
        <v>62</v>
      </c>
      <c r="D62" s="73" t="s">
        <v>41</v>
      </c>
      <c r="E62" s="71">
        <v>741</v>
      </c>
      <c r="F62" s="54" t="s">
        <v>17</v>
      </c>
      <c r="G62" s="30">
        <f t="shared" si="1"/>
        <v>15200000</v>
      </c>
      <c r="H62" s="30">
        <v>15200000</v>
      </c>
      <c r="I62" s="30">
        <v>0</v>
      </c>
      <c r="J62" s="30">
        <v>0</v>
      </c>
      <c r="K62" s="31">
        <v>0</v>
      </c>
      <c r="L62" s="31">
        <v>0</v>
      </c>
      <c r="M62" s="31">
        <v>0</v>
      </c>
    </row>
    <row r="63" spans="1:13" ht="56.25" x14ac:dyDescent="0.2">
      <c r="A63" s="81">
        <v>27</v>
      </c>
      <c r="B63" s="74" t="s">
        <v>56</v>
      </c>
      <c r="C63" s="73" t="s">
        <v>62</v>
      </c>
      <c r="D63" s="73" t="s">
        <v>41</v>
      </c>
      <c r="E63" s="71">
        <v>741</v>
      </c>
      <c r="F63" s="54" t="s">
        <v>17</v>
      </c>
      <c r="G63" s="30">
        <f t="shared" si="1"/>
        <v>5362400</v>
      </c>
      <c r="H63" s="30">
        <v>5362400</v>
      </c>
      <c r="I63" s="30">
        <v>0</v>
      </c>
      <c r="J63" s="30">
        <v>0</v>
      </c>
      <c r="K63" s="31">
        <v>0</v>
      </c>
      <c r="L63" s="31">
        <v>0</v>
      </c>
      <c r="M63" s="31">
        <v>0</v>
      </c>
    </row>
    <row r="64" spans="1:13" ht="12.75" hidden="1" customHeight="1" x14ac:dyDescent="0.2">
      <c r="A64" s="171">
        <v>28</v>
      </c>
      <c r="B64" s="148" t="s">
        <v>68</v>
      </c>
      <c r="C64" s="139" t="s">
        <v>62</v>
      </c>
      <c r="D64" s="73" t="s">
        <v>1</v>
      </c>
      <c r="E64" s="71">
        <v>741</v>
      </c>
      <c r="F64" s="54" t="s">
        <v>17</v>
      </c>
      <c r="G64" s="30">
        <f t="shared" si="1"/>
        <v>83730677.129999995</v>
      </c>
      <c r="H64" s="30">
        <f>H65+H66</f>
        <v>0</v>
      </c>
      <c r="I64" s="30">
        <f t="shared" ref="I64:M64" si="35">I65+I66</f>
        <v>16000949.129999999</v>
      </c>
      <c r="J64" s="30">
        <f t="shared" si="35"/>
        <v>20682432</v>
      </c>
      <c r="K64" s="30">
        <f t="shared" si="35"/>
        <v>15682432</v>
      </c>
      <c r="L64" s="30">
        <f t="shared" si="35"/>
        <v>15682432</v>
      </c>
      <c r="M64" s="30">
        <f t="shared" si="35"/>
        <v>15682432</v>
      </c>
    </row>
    <row r="65" spans="1:13" hidden="1" x14ac:dyDescent="0.2">
      <c r="A65" s="172"/>
      <c r="B65" s="149"/>
      <c r="C65" s="140"/>
      <c r="D65" s="73" t="s">
        <v>13</v>
      </c>
      <c r="E65" s="71">
        <v>741</v>
      </c>
      <c r="F65" s="54" t="s">
        <v>17</v>
      </c>
      <c r="G65" s="30">
        <f t="shared" si="1"/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</row>
    <row r="66" spans="1:13" ht="54.75" customHeight="1" x14ac:dyDescent="0.2">
      <c r="A66" s="173"/>
      <c r="B66" s="150"/>
      <c r="C66" s="141"/>
      <c r="D66" s="73" t="s">
        <v>41</v>
      </c>
      <c r="E66" s="71">
        <v>741</v>
      </c>
      <c r="F66" s="54" t="s">
        <v>109</v>
      </c>
      <c r="G66" s="30">
        <f t="shared" si="1"/>
        <v>83730677.129999995</v>
      </c>
      <c r="H66" s="30">
        <v>0</v>
      </c>
      <c r="I66" s="30">
        <f>15682432+3085930-2767412.87</f>
        <v>16000949.129999999</v>
      </c>
      <c r="J66" s="66">
        <f>15682432+5000000</f>
        <v>20682432</v>
      </c>
      <c r="K66" s="66">
        <f>28385237.79-12702805.79</f>
        <v>15682432</v>
      </c>
      <c r="L66" s="66">
        <f>30009272.02-14326840.02</f>
        <v>15682432</v>
      </c>
      <c r="M66" s="66">
        <f>32600822.85-16918390.85</f>
        <v>15682432</v>
      </c>
    </row>
    <row r="67" spans="1:13" x14ac:dyDescent="0.2">
      <c r="A67" s="171">
        <v>29</v>
      </c>
      <c r="B67" s="148" t="s">
        <v>81</v>
      </c>
      <c r="C67" s="139" t="s">
        <v>62</v>
      </c>
      <c r="D67" s="73" t="s">
        <v>1</v>
      </c>
      <c r="E67" s="71">
        <v>741</v>
      </c>
      <c r="F67" s="54" t="s">
        <v>17</v>
      </c>
      <c r="G67" s="30">
        <f t="shared" si="1"/>
        <v>9883617.4000000004</v>
      </c>
      <c r="H67" s="30">
        <f>H68+H69</f>
        <v>0</v>
      </c>
      <c r="I67" s="30">
        <f t="shared" ref="I67:M67" si="36">I68+I69</f>
        <v>9883617.4000000004</v>
      </c>
      <c r="J67" s="30">
        <f t="shared" si="36"/>
        <v>0</v>
      </c>
      <c r="K67" s="30">
        <f t="shared" si="36"/>
        <v>0</v>
      </c>
      <c r="L67" s="30">
        <f t="shared" si="36"/>
        <v>0</v>
      </c>
      <c r="M67" s="30">
        <f t="shared" si="36"/>
        <v>0</v>
      </c>
    </row>
    <row r="68" spans="1:13" ht="96" customHeight="1" x14ac:dyDescent="0.2">
      <c r="A68" s="172"/>
      <c r="B68" s="149"/>
      <c r="C68" s="140"/>
      <c r="D68" s="73" t="s">
        <v>13</v>
      </c>
      <c r="E68" s="71">
        <v>741</v>
      </c>
      <c r="F68" s="54" t="s">
        <v>17</v>
      </c>
      <c r="G68" s="30">
        <f t="shared" si="1"/>
        <v>9883617.4000000004</v>
      </c>
      <c r="H68" s="30">
        <v>0</v>
      </c>
      <c r="I68" s="30">
        <f>2767412.2+7116205.2</f>
        <v>9883617.4000000004</v>
      </c>
      <c r="J68" s="30">
        <v>0</v>
      </c>
      <c r="K68" s="30">
        <v>0</v>
      </c>
      <c r="L68" s="30">
        <v>0</v>
      </c>
      <c r="M68" s="30">
        <v>0</v>
      </c>
    </row>
    <row r="69" spans="1:13" ht="33.75" hidden="1" x14ac:dyDescent="0.2">
      <c r="A69" s="173"/>
      <c r="B69" s="150"/>
      <c r="C69" s="141"/>
      <c r="D69" s="73" t="s">
        <v>41</v>
      </c>
      <c r="E69" s="71" t="s">
        <v>17</v>
      </c>
      <c r="F69" s="54" t="s">
        <v>17</v>
      </c>
      <c r="G69" s="30">
        <f t="shared" si="1"/>
        <v>0</v>
      </c>
      <c r="H69" s="30">
        <v>0</v>
      </c>
      <c r="I69" s="30"/>
      <c r="J69" s="30"/>
      <c r="K69" s="30"/>
      <c r="L69" s="30"/>
      <c r="M69" s="30"/>
    </row>
    <row r="70" spans="1:13" ht="56.25" x14ac:dyDescent="0.2">
      <c r="A70" s="81">
        <v>30</v>
      </c>
      <c r="B70" s="74" t="s">
        <v>93</v>
      </c>
      <c r="C70" s="73" t="s">
        <v>62</v>
      </c>
      <c r="D70" s="73" t="s">
        <v>41</v>
      </c>
      <c r="E70" s="71">
        <v>741</v>
      </c>
      <c r="F70" s="54" t="s">
        <v>110</v>
      </c>
      <c r="G70" s="30">
        <f t="shared" si="1"/>
        <v>61992000</v>
      </c>
      <c r="H70" s="30">
        <v>0</v>
      </c>
      <c r="I70" s="30">
        <v>0</v>
      </c>
      <c r="J70" s="66">
        <f>15548000-200000</f>
        <v>15348000</v>
      </c>
      <c r="K70" s="66">
        <f>15548000</f>
        <v>15548000</v>
      </c>
      <c r="L70" s="66">
        <f>15548000</f>
        <v>15548000</v>
      </c>
      <c r="M70" s="66">
        <f>15548000</f>
        <v>15548000</v>
      </c>
    </row>
    <row r="71" spans="1:13" s="34" customFormat="1" ht="67.5" x14ac:dyDescent="0.2">
      <c r="A71" s="81">
        <v>31</v>
      </c>
      <c r="B71" s="36" t="s">
        <v>16</v>
      </c>
      <c r="C71" s="37" t="s">
        <v>65</v>
      </c>
      <c r="D71" s="37" t="s">
        <v>41</v>
      </c>
      <c r="E71" s="71">
        <v>737</v>
      </c>
      <c r="F71" s="55" t="s">
        <v>17</v>
      </c>
      <c r="G71" s="30">
        <f t="shared" si="1"/>
        <v>180182951.73000002</v>
      </c>
      <c r="H71" s="39">
        <f>H72</f>
        <v>83250981</v>
      </c>
      <c r="I71" s="50">
        <f t="shared" ref="H71:M72" si="37">I72</f>
        <v>96931970.730000004</v>
      </c>
      <c r="J71" s="39">
        <f t="shared" si="37"/>
        <v>0</v>
      </c>
      <c r="K71" s="39">
        <f t="shared" si="37"/>
        <v>0</v>
      </c>
      <c r="L71" s="39">
        <f t="shared" si="37"/>
        <v>0</v>
      </c>
      <c r="M71" s="39">
        <f t="shared" si="37"/>
        <v>0</v>
      </c>
    </row>
    <row r="72" spans="1:13" s="35" customFormat="1" ht="67.5" x14ac:dyDescent="0.2">
      <c r="A72" s="81">
        <v>32</v>
      </c>
      <c r="B72" s="40" t="s">
        <v>82</v>
      </c>
      <c r="C72" s="37" t="s">
        <v>65</v>
      </c>
      <c r="D72" s="37" t="s">
        <v>41</v>
      </c>
      <c r="E72" s="38" t="s">
        <v>17</v>
      </c>
      <c r="F72" s="55" t="s">
        <v>17</v>
      </c>
      <c r="G72" s="30">
        <f t="shared" si="1"/>
        <v>180182951.73000002</v>
      </c>
      <c r="H72" s="41">
        <f t="shared" si="37"/>
        <v>83250981</v>
      </c>
      <c r="I72" s="41">
        <f t="shared" si="37"/>
        <v>96931970.730000004</v>
      </c>
      <c r="J72" s="41">
        <f t="shared" si="37"/>
        <v>0</v>
      </c>
      <c r="K72" s="41">
        <f t="shared" si="37"/>
        <v>0</v>
      </c>
      <c r="L72" s="41">
        <f t="shared" si="37"/>
        <v>0</v>
      </c>
      <c r="M72" s="41">
        <f t="shared" si="37"/>
        <v>0</v>
      </c>
    </row>
    <row r="73" spans="1:13" s="35" customFormat="1" ht="67.5" x14ac:dyDescent="0.2">
      <c r="A73" s="81">
        <v>33</v>
      </c>
      <c r="B73" s="40" t="s">
        <v>83</v>
      </c>
      <c r="C73" s="37" t="s">
        <v>65</v>
      </c>
      <c r="D73" s="37" t="s">
        <v>41</v>
      </c>
      <c r="E73" s="38">
        <v>737</v>
      </c>
      <c r="F73" s="55" t="s">
        <v>17</v>
      </c>
      <c r="G73" s="30">
        <f t="shared" ref="G73:G136" si="38">H73+I73+J73+K73+L73+M73</f>
        <v>180182951.73000002</v>
      </c>
      <c r="H73" s="41">
        <f t="shared" ref="H73:M73" si="39">SUM(H74:H78)</f>
        <v>83250981</v>
      </c>
      <c r="I73" s="41">
        <f t="shared" si="39"/>
        <v>96931970.730000004</v>
      </c>
      <c r="J73" s="41">
        <f t="shared" si="39"/>
        <v>0</v>
      </c>
      <c r="K73" s="41">
        <f t="shared" si="39"/>
        <v>0</v>
      </c>
      <c r="L73" s="41">
        <f t="shared" si="39"/>
        <v>0</v>
      </c>
      <c r="M73" s="41">
        <f t="shared" si="39"/>
        <v>0</v>
      </c>
    </row>
    <row r="74" spans="1:13" s="35" customFormat="1" ht="67.5" x14ac:dyDescent="0.2">
      <c r="A74" s="81">
        <v>34</v>
      </c>
      <c r="B74" s="40" t="s">
        <v>84</v>
      </c>
      <c r="C74" s="37" t="s">
        <v>65</v>
      </c>
      <c r="D74" s="37" t="s">
        <v>41</v>
      </c>
      <c r="E74" s="38">
        <v>737</v>
      </c>
      <c r="F74" s="55" t="s">
        <v>17</v>
      </c>
      <c r="G74" s="30">
        <f t="shared" si="38"/>
        <v>70404569.390000001</v>
      </c>
      <c r="H74" s="41">
        <v>5000000</v>
      </c>
      <c r="I74" s="41">
        <v>65404569.390000001</v>
      </c>
      <c r="J74" s="41">
        <v>0</v>
      </c>
      <c r="K74" s="41">
        <v>0</v>
      </c>
      <c r="L74" s="41">
        <v>0</v>
      </c>
      <c r="M74" s="41">
        <v>0</v>
      </c>
    </row>
    <row r="75" spans="1:13" ht="67.5" hidden="1" x14ac:dyDescent="0.2">
      <c r="A75" s="32"/>
      <c r="B75" s="40" t="s">
        <v>85</v>
      </c>
      <c r="C75" s="37" t="s">
        <v>65</v>
      </c>
      <c r="D75" s="37" t="s">
        <v>41</v>
      </c>
      <c r="E75" s="38" t="s">
        <v>17</v>
      </c>
      <c r="F75" s="55" t="s">
        <v>17</v>
      </c>
      <c r="G75" s="30">
        <f t="shared" si="38"/>
        <v>0</v>
      </c>
      <c r="H75" s="41">
        <v>0</v>
      </c>
      <c r="I75" s="41">
        <v>0</v>
      </c>
      <c r="J75" s="41">
        <v>0</v>
      </c>
      <c r="K75" s="41">
        <f>1000000-1000000</f>
        <v>0</v>
      </c>
      <c r="L75" s="41"/>
      <c r="M75" s="41"/>
    </row>
    <row r="76" spans="1:13" s="35" customFormat="1" ht="67.5" x14ac:dyDescent="0.2">
      <c r="A76" s="81">
        <v>35</v>
      </c>
      <c r="B76" s="40" t="s">
        <v>86</v>
      </c>
      <c r="C76" s="37" t="s">
        <v>65</v>
      </c>
      <c r="D76" s="37" t="s">
        <v>41</v>
      </c>
      <c r="E76" s="38">
        <v>737</v>
      </c>
      <c r="F76" s="55" t="s">
        <v>17</v>
      </c>
      <c r="G76" s="30">
        <f t="shared" si="38"/>
        <v>7769217.5</v>
      </c>
      <c r="H76" s="41">
        <v>5000000</v>
      </c>
      <c r="I76" s="41">
        <f>4000000-1230782.5</f>
        <v>2769217.5</v>
      </c>
      <c r="J76" s="41">
        <v>0</v>
      </c>
      <c r="K76" s="41">
        <v>0</v>
      </c>
      <c r="L76" s="41">
        <v>0</v>
      </c>
      <c r="M76" s="41">
        <v>0</v>
      </c>
    </row>
    <row r="77" spans="1:13" s="47" customFormat="1" ht="67.5" hidden="1" customHeight="1" x14ac:dyDescent="0.2">
      <c r="A77" s="42">
        <v>33</v>
      </c>
      <c r="B77" s="43" t="s">
        <v>88</v>
      </c>
      <c r="C77" s="44" t="s">
        <v>65</v>
      </c>
      <c r="D77" s="44" t="s">
        <v>41</v>
      </c>
      <c r="E77" s="45" t="s">
        <v>17</v>
      </c>
      <c r="F77" s="56" t="s">
        <v>17</v>
      </c>
      <c r="G77" s="30">
        <f t="shared" si="38"/>
        <v>0</v>
      </c>
      <c r="H77" s="46">
        <v>0</v>
      </c>
      <c r="I77" s="46">
        <f>10800000-4900000-5900000</f>
        <v>0</v>
      </c>
      <c r="J77" s="46"/>
      <c r="K77" s="46"/>
      <c r="L77" s="46"/>
      <c r="M77" s="46"/>
    </row>
    <row r="78" spans="1:13" s="35" customFormat="1" ht="138" customHeight="1" x14ac:dyDescent="0.2">
      <c r="A78" s="81">
        <v>36</v>
      </c>
      <c r="B78" s="49" t="s">
        <v>90</v>
      </c>
      <c r="C78" s="37" t="s">
        <v>65</v>
      </c>
      <c r="D78" s="37" t="s">
        <v>41</v>
      </c>
      <c r="E78" s="38">
        <v>737</v>
      </c>
      <c r="F78" s="55" t="s">
        <v>17</v>
      </c>
      <c r="G78" s="30">
        <f t="shared" si="38"/>
        <v>102009164.84</v>
      </c>
      <c r="H78" s="41">
        <v>73250981</v>
      </c>
      <c r="I78" s="41">
        <f>34250981+4900000+1230782.5-6130782.5-5492797.16</f>
        <v>28758183.84</v>
      </c>
      <c r="J78" s="41">
        <v>0</v>
      </c>
      <c r="K78" s="41">
        <v>0</v>
      </c>
      <c r="L78" s="41">
        <v>0</v>
      </c>
      <c r="M78" s="41">
        <v>0</v>
      </c>
    </row>
    <row r="79" spans="1:13" ht="56.25" x14ac:dyDescent="0.2">
      <c r="A79" s="72">
        <v>37</v>
      </c>
      <c r="B79" s="78" t="s">
        <v>8</v>
      </c>
      <c r="C79" s="73" t="s">
        <v>62</v>
      </c>
      <c r="D79" s="73" t="s">
        <v>41</v>
      </c>
      <c r="E79" s="71">
        <v>741</v>
      </c>
      <c r="F79" s="54" t="s">
        <v>17</v>
      </c>
      <c r="G79" s="30">
        <f t="shared" si="38"/>
        <v>5814740</v>
      </c>
      <c r="H79" s="30">
        <f t="shared" ref="H79:M79" si="40">H80+H87</f>
        <v>1765980</v>
      </c>
      <c r="I79" s="30">
        <f t="shared" si="40"/>
        <v>1934430</v>
      </c>
      <c r="J79" s="66">
        <f t="shared" si="40"/>
        <v>2114330</v>
      </c>
      <c r="K79" s="30">
        <f t="shared" si="40"/>
        <v>0</v>
      </c>
      <c r="L79" s="30">
        <f t="shared" si="40"/>
        <v>0</v>
      </c>
      <c r="M79" s="30">
        <f t="shared" si="40"/>
        <v>0</v>
      </c>
    </row>
    <row r="80" spans="1:13" ht="67.5" x14ac:dyDescent="0.2">
      <c r="A80" s="72">
        <v>38</v>
      </c>
      <c r="B80" s="74" t="s">
        <v>20</v>
      </c>
      <c r="C80" s="73" t="s">
        <v>7</v>
      </c>
      <c r="D80" s="73" t="s">
        <v>43</v>
      </c>
      <c r="E80" s="71">
        <v>741</v>
      </c>
      <c r="F80" s="54" t="s">
        <v>17</v>
      </c>
      <c r="G80" s="30">
        <f t="shared" si="38"/>
        <v>0</v>
      </c>
      <c r="H80" s="30">
        <f>H81+H83+H85</f>
        <v>0</v>
      </c>
      <c r="I80" s="30">
        <f t="shared" ref="I80:M80" si="41">I81+I83+I85</f>
        <v>0</v>
      </c>
      <c r="J80" s="30">
        <f t="shared" si="41"/>
        <v>0</v>
      </c>
      <c r="K80" s="30">
        <f t="shared" si="41"/>
        <v>0</v>
      </c>
      <c r="L80" s="30">
        <f t="shared" si="41"/>
        <v>0</v>
      </c>
      <c r="M80" s="30">
        <f t="shared" si="41"/>
        <v>0</v>
      </c>
    </row>
    <row r="81" spans="1:13" ht="67.5" x14ac:dyDescent="0.2">
      <c r="A81" s="81">
        <v>39</v>
      </c>
      <c r="B81" s="19" t="s">
        <v>21</v>
      </c>
      <c r="C81" s="73" t="s">
        <v>7</v>
      </c>
      <c r="D81" s="73" t="s">
        <v>43</v>
      </c>
      <c r="E81" s="71">
        <v>741</v>
      </c>
      <c r="F81" s="54" t="s">
        <v>17</v>
      </c>
      <c r="G81" s="30">
        <f t="shared" si="38"/>
        <v>0</v>
      </c>
      <c r="H81" s="30">
        <f>H82</f>
        <v>0</v>
      </c>
      <c r="I81" s="30">
        <f>I82</f>
        <v>0</v>
      </c>
      <c r="J81" s="30">
        <f>J82</f>
        <v>0</v>
      </c>
      <c r="K81" s="31">
        <v>0</v>
      </c>
      <c r="L81" s="31">
        <v>0</v>
      </c>
      <c r="M81" s="31">
        <v>0</v>
      </c>
    </row>
    <row r="82" spans="1:13" ht="67.5" x14ac:dyDescent="0.2">
      <c r="A82" s="72">
        <v>40</v>
      </c>
      <c r="B82" s="19" t="s">
        <v>22</v>
      </c>
      <c r="C82" s="73" t="s">
        <v>7</v>
      </c>
      <c r="D82" s="73" t="s">
        <v>43</v>
      </c>
      <c r="E82" s="71">
        <v>741</v>
      </c>
      <c r="F82" s="54" t="s">
        <v>17</v>
      </c>
      <c r="G82" s="30">
        <f t="shared" si="38"/>
        <v>0</v>
      </c>
      <c r="H82" s="30">
        <v>0</v>
      </c>
      <c r="I82" s="30">
        <v>0</v>
      </c>
      <c r="J82" s="30">
        <v>0</v>
      </c>
      <c r="K82" s="31">
        <v>0</v>
      </c>
      <c r="L82" s="31">
        <v>0</v>
      </c>
      <c r="M82" s="31">
        <v>0</v>
      </c>
    </row>
    <row r="83" spans="1:13" ht="67.5" x14ac:dyDescent="0.2">
      <c r="A83" s="72">
        <v>41</v>
      </c>
      <c r="B83" s="74" t="s">
        <v>23</v>
      </c>
      <c r="C83" s="73" t="s">
        <v>7</v>
      </c>
      <c r="D83" s="73" t="s">
        <v>43</v>
      </c>
      <c r="E83" s="71">
        <v>741</v>
      </c>
      <c r="F83" s="54" t="s">
        <v>17</v>
      </c>
      <c r="G83" s="30">
        <f t="shared" si="38"/>
        <v>0</v>
      </c>
      <c r="H83" s="30">
        <f>H84</f>
        <v>0</v>
      </c>
      <c r="I83" s="30">
        <f>I84</f>
        <v>0</v>
      </c>
      <c r="J83" s="30">
        <f>J84</f>
        <v>0</v>
      </c>
      <c r="K83" s="31">
        <v>0</v>
      </c>
      <c r="L83" s="31">
        <v>0</v>
      </c>
      <c r="M83" s="31">
        <v>0</v>
      </c>
    </row>
    <row r="84" spans="1:13" ht="67.5" x14ac:dyDescent="0.2">
      <c r="A84" s="72">
        <v>42</v>
      </c>
      <c r="B84" s="74" t="s">
        <v>24</v>
      </c>
      <c r="C84" s="73" t="s">
        <v>7</v>
      </c>
      <c r="D84" s="73" t="s">
        <v>43</v>
      </c>
      <c r="E84" s="71">
        <v>741</v>
      </c>
      <c r="F84" s="54" t="s">
        <v>17</v>
      </c>
      <c r="G84" s="30">
        <f t="shared" si="38"/>
        <v>0</v>
      </c>
      <c r="H84" s="30">
        <v>0</v>
      </c>
      <c r="I84" s="30">
        <v>0</v>
      </c>
      <c r="J84" s="30">
        <v>0</v>
      </c>
      <c r="K84" s="31">
        <v>0</v>
      </c>
      <c r="L84" s="31">
        <v>0</v>
      </c>
      <c r="M84" s="31">
        <v>0</v>
      </c>
    </row>
    <row r="85" spans="1:13" ht="67.5" x14ac:dyDescent="0.2">
      <c r="A85" s="72">
        <v>43</v>
      </c>
      <c r="B85" s="74" t="s">
        <v>25</v>
      </c>
      <c r="C85" s="73" t="s">
        <v>7</v>
      </c>
      <c r="D85" s="73" t="s">
        <v>43</v>
      </c>
      <c r="E85" s="71">
        <v>741</v>
      </c>
      <c r="F85" s="54" t="s">
        <v>17</v>
      </c>
      <c r="G85" s="30">
        <f t="shared" si="38"/>
        <v>0</v>
      </c>
      <c r="H85" s="30">
        <f>H86</f>
        <v>0</v>
      </c>
      <c r="I85" s="30">
        <f>I86</f>
        <v>0</v>
      </c>
      <c r="J85" s="30">
        <f>J86</f>
        <v>0</v>
      </c>
      <c r="K85" s="31">
        <v>0</v>
      </c>
      <c r="L85" s="31">
        <v>0</v>
      </c>
      <c r="M85" s="31">
        <v>0</v>
      </c>
    </row>
    <row r="86" spans="1:13" ht="78.75" x14ac:dyDescent="0.2">
      <c r="A86" s="72">
        <v>44</v>
      </c>
      <c r="B86" s="74" t="s">
        <v>26</v>
      </c>
      <c r="C86" s="73" t="s">
        <v>7</v>
      </c>
      <c r="D86" s="73" t="s">
        <v>43</v>
      </c>
      <c r="E86" s="71">
        <v>741</v>
      </c>
      <c r="F86" s="54" t="s">
        <v>17</v>
      </c>
      <c r="G86" s="30">
        <f t="shared" si="38"/>
        <v>0</v>
      </c>
      <c r="H86" s="30">
        <v>0</v>
      </c>
      <c r="I86" s="30">
        <v>0</v>
      </c>
      <c r="J86" s="30">
        <v>0</v>
      </c>
      <c r="K86" s="31">
        <v>0</v>
      </c>
      <c r="L86" s="31">
        <v>0</v>
      </c>
      <c r="M86" s="31">
        <v>0</v>
      </c>
    </row>
    <row r="87" spans="1:13" ht="78.75" x14ac:dyDescent="0.2">
      <c r="A87" s="72">
        <v>45</v>
      </c>
      <c r="B87" s="74" t="s">
        <v>64</v>
      </c>
      <c r="C87" s="73" t="s">
        <v>62</v>
      </c>
      <c r="D87" s="73" t="s">
        <v>41</v>
      </c>
      <c r="E87" s="71">
        <v>741</v>
      </c>
      <c r="F87" s="54" t="s">
        <v>17</v>
      </c>
      <c r="G87" s="30">
        <f t="shared" si="38"/>
        <v>5814740</v>
      </c>
      <c r="H87" s="30">
        <f t="shared" ref="H87:M88" si="42">H88</f>
        <v>1765980</v>
      </c>
      <c r="I87" s="30">
        <f t="shared" si="42"/>
        <v>1934430</v>
      </c>
      <c r="J87" s="30">
        <f t="shared" si="42"/>
        <v>2114330</v>
      </c>
      <c r="K87" s="30">
        <f t="shared" si="42"/>
        <v>0</v>
      </c>
      <c r="L87" s="30">
        <f t="shared" si="42"/>
        <v>0</v>
      </c>
      <c r="M87" s="30">
        <f t="shared" si="42"/>
        <v>0</v>
      </c>
    </row>
    <row r="88" spans="1:13" ht="56.25" x14ac:dyDescent="0.2">
      <c r="A88" s="72">
        <v>46</v>
      </c>
      <c r="B88" s="74" t="s">
        <v>57</v>
      </c>
      <c r="C88" s="73" t="s">
        <v>62</v>
      </c>
      <c r="D88" s="73" t="s">
        <v>41</v>
      </c>
      <c r="E88" s="71">
        <v>741</v>
      </c>
      <c r="F88" s="54" t="s">
        <v>17</v>
      </c>
      <c r="G88" s="30">
        <f t="shared" si="38"/>
        <v>5814740</v>
      </c>
      <c r="H88" s="30">
        <f t="shared" si="42"/>
        <v>1765980</v>
      </c>
      <c r="I88" s="30">
        <f t="shared" si="42"/>
        <v>1934430</v>
      </c>
      <c r="J88" s="30">
        <f t="shared" si="42"/>
        <v>2114330</v>
      </c>
      <c r="K88" s="30">
        <f t="shared" si="42"/>
        <v>0</v>
      </c>
      <c r="L88" s="30">
        <f t="shared" si="42"/>
        <v>0</v>
      </c>
      <c r="M88" s="30">
        <f t="shared" si="42"/>
        <v>0</v>
      </c>
    </row>
    <row r="89" spans="1:13" ht="56.25" x14ac:dyDescent="0.2">
      <c r="A89" s="72">
        <v>47</v>
      </c>
      <c r="B89" s="74" t="s">
        <v>78</v>
      </c>
      <c r="C89" s="73" t="s">
        <v>62</v>
      </c>
      <c r="D89" s="73" t="s">
        <v>41</v>
      </c>
      <c r="E89" s="71">
        <v>741</v>
      </c>
      <c r="F89" s="54" t="s">
        <v>111</v>
      </c>
      <c r="G89" s="30">
        <f t="shared" si="38"/>
        <v>5814740</v>
      </c>
      <c r="H89" s="30">
        <v>1765980</v>
      </c>
      <c r="I89" s="30">
        <v>1934430</v>
      </c>
      <c r="J89" s="30">
        <v>2114330</v>
      </c>
      <c r="K89" s="31">
        <v>0</v>
      </c>
      <c r="L89" s="31">
        <v>0</v>
      </c>
      <c r="M89" s="69">
        <f>2000000-2000000</f>
        <v>0</v>
      </c>
    </row>
    <row r="90" spans="1:13" ht="112.5" x14ac:dyDescent="0.2">
      <c r="A90" s="81">
        <v>48</v>
      </c>
      <c r="B90" s="78" t="s">
        <v>45</v>
      </c>
      <c r="C90" s="73" t="s">
        <v>60</v>
      </c>
      <c r="D90" s="73" t="s">
        <v>41</v>
      </c>
      <c r="E90" s="54" t="s">
        <v>17</v>
      </c>
      <c r="F90" s="54" t="s">
        <v>17</v>
      </c>
      <c r="G90" s="30">
        <f t="shared" si="38"/>
        <v>11313500</v>
      </c>
      <c r="H90" s="30">
        <f t="shared" ref="H90:M90" si="43">H92+H94+H96+H98+H100</f>
        <v>11313500</v>
      </c>
      <c r="I90" s="30">
        <f t="shared" si="43"/>
        <v>0</v>
      </c>
      <c r="J90" s="30">
        <f t="shared" si="43"/>
        <v>0</v>
      </c>
      <c r="K90" s="30">
        <f t="shared" si="43"/>
        <v>0</v>
      </c>
      <c r="L90" s="30">
        <f t="shared" si="43"/>
        <v>0</v>
      </c>
      <c r="M90" s="30">
        <f t="shared" si="43"/>
        <v>0</v>
      </c>
    </row>
    <row r="91" spans="1:13" ht="112.5" x14ac:dyDescent="0.2">
      <c r="A91" s="81">
        <v>49</v>
      </c>
      <c r="B91" s="74" t="s">
        <v>27</v>
      </c>
      <c r="C91" s="73" t="s">
        <v>63</v>
      </c>
      <c r="D91" s="73" t="s">
        <v>41</v>
      </c>
      <c r="E91" s="54" t="s">
        <v>17</v>
      </c>
      <c r="F91" s="54" t="s">
        <v>17</v>
      </c>
      <c r="G91" s="30">
        <f t="shared" si="38"/>
        <v>11162472</v>
      </c>
      <c r="H91" s="30">
        <f t="shared" ref="H91:M92" si="44">H92</f>
        <v>11162472</v>
      </c>
      <c r="I91" s="30">
        <f t="shared" si="44"/>
        <v>0</v>
      </c>
      <c r="J91" s="30">
        <f t="shared" si="44"/>
        <v>0</v>
      </c>
      <c r="K91" s="30">
        <f t="shared" si="44"/>
        <v>0</v>
      </c>
      <c r="L91" s="30">
        <f t="shared" si="44"/>
        <v>0</v>
      </c>
      <c r="M91" s="30">
        <f t="shared" si="44"/>
        <v>0</v>
      </c>
    </row>
    <row r="92" spans="1:13" ht="56.25" x14ac:dyDescent="0.2">
      <c r="A92" s="81">
        <v>50</v>
      </c>
      <c r="B92" s="74" t="s">
        <v>28</v>
      </c>
      <c r="C92" s="73" t="s">
        <v>61</v>
      </c>
      <c r="D92" s="73" t="s">
        <v>41</v>
      </c>
      <c r="E92" s="71">
        <v>741</v>
      </c>
      <c r="F92" s="54" t="s">
        <v>17</v>
      </c>
      <c r="G92" s="30">
        <f t="shared" si="38"/>
        <v>11162472</v>
      </c>
      <c r="H92" s="30">
        <f t="shared" si="44"/>
        <v>11162472</v>
      </c>
      <c r="I92" s="30">
        <f t="shared" si="44"/>
        <v>0</v>
      </c>
      <c r="J92" s="30">
        <f t="shared" si="44"/>
        <v>0</v>
      </c>
      <c r="K92" s="30">
        <f t="shared" si="44"/>
        <v>0</v>
      </c>
      <c r="L92" s="30">
        <f t="shared" si="44"/>
        <v>0</v>
      </c>
      <c r="M92" s="30">
        <f t="shared" si="44"/>
        <v>0</v>
      </c>
    </row>
    <row r="93" spans="1:13" ht="56.25" x14ac:dyDescent="0.2">
      <c r="A93" s="81">
        <v>51</v>
      </c>
      <c r="B93" s="74" t="s">
        <v>29</v>
      </c>
      <c r="C93" s="73" t="s">
        <v>62</v>
      </c>
      <c r="D93" s="73" t="s">
        <v>41</v>
      </c>
      <c r="E93" s="71">
        <v>741</v>
      </c>
      <c r="F93" s="54" t="s">
        <v>17</v>
      </c>
      <c r="G93" s="30">
        <f t="shared" si="38"/>
        <v>11162472</v>
      </c>
      <c r="H93" s="30">
        <v>11162472</v>
      </c>
      <c r="I93" s="30">
        <v>0</v>
      </c>
      <c r="J93" s="30">
        <v>0</v>
      </c>
      <c r="K93" s="31">
        <v>0</v>
      </c>
      <c r="L93" s="31">
        <v>0</v>
      </c>
      <c r="M93" s="31">
        <v>0</v>
      </c>
    </row>
    <row r="94" spans="1:13" ht="56.25" x14ac:dyDescent="0.2">
      <c r="A94" s="81">
        <v>52</v>
      </c>
      <c r="B94" s="74" t="s">
        <v>30</v>
      </c>
      <c r="C94" s="73" t="s">
        <v>62</v>
      </c>
      <c r="D94" s="73" t="s">
        <v>43</v>
      </c>
      <c r="E94" s="71">
        <v>741</v>
      </c>
      <c r="F94" s="54" t="s">
        <v>17</v>
      </c>
      <c r="G94" s="30">
        <f t="shared" si="38"/>
        <v>0</v>
      </c>
      <c r="H94" s="30">
        <f>H95</f>
        <v>0</v>
      </c>
      <c r="I94" s="30">
        <f>I95</f>
        <v>0</v>
      </c>
      <c r="J94" s="30">
        <f>J95</f>
        <v>0</v>
      </c>
      <c r="K94" s="31">
        <v>0</v>
      </c>
      <c r="L94" s="31">
        <v>0</v>
      </c>
      <c r="M94" s="31">
        <v>0</v>
      </c>
    </row>
    <row r="95" spans="1:13" ht="56.25" x14ac:dyDescent="0.2">
      <c r="A95" s="81">
        <v>53</v>
      </c>
      <c r="B95" s="74" t="s">
        <v>31</v>
      </c>
      <c r="C95" s="73" t="s">
        <v>62</v>
      </c>
      <c r="D95" s="73" t="s">
        <v>43</v>
      </c>
      <c r="E95" s="71">
        <v>741</v>
      </c>
      <c r="F95" s="54" t="s">
        <v>17</v>
      </c>
      <c r="G95" s="30">
        <f t="shared" si="38"/>
        <v>0</v>
      </c>
      <c r="H95" s="30">
        <v>0</v>
      </c>
      <c r="I95" s="30">
        <v>0</v>
      </c>
      <c r="J95" s="30">
        <v>0</v>
      </c>
      <c r="K95" s="31">
        <v>0</v>
      </c>
      <c r="L95" s="31">
        <v>0</v>
      </c>
      <c r="M95" s="31">
        <v>0</v>
      </c>
    </row>
    <row r="96" spans="1:13" ht="56.25" x14ac:dyDescent="0.2">
      <c r="A96" s="81">
        <v>54</v>
      </c>
      <c r="B96" s="74" t="s">
        <v>32</v>
      </c>
      <c r="C96" s="73" t="s">
        <v>62</v>
      </c>
      <c r="D96" s="73" t="s">
        <v>43</v>
      </c>
      <c r="E96" s="71">
        <v>741</v>
      </c>
      <c r="F96" s="54" t="s">
        <v>17</v>
      </c>
      <c r="G96" s="30">
        <f t="shared" si="38"/>
        <v>0</v>
      </c>
      <c r="H96" s="30">
        <f>H97</f>
        <v>0</v>
      </c>
      <c r="I96" s="30">
        <f>I97</f>
        <v>0</v>
      </c>
      <c r="J96" s="30">
        <f>J97</f>
        <v>0</v>
      </c>
      <c r="K96" s="31">
        <v>0</v>
      </c>
      <c r="L96" s="31">
        <v>0</v>
      </c>
      <c r="M96" s="31">
        <v>0</v>
      </c>
    </row>
    <row r="97" spans="1:13" ht="56.25" x14ac:dyDescent="0.2">
      <c r="A97" s="81">
        <v>55</v>
      </c>
      <c r="B97" s="74" t="s">
        <v>33</v>
      </c>
      <c r="C97" s="73" t="s">
        <v>62</v>
      </c>
      <c r="D97" s="73" t="s">
        <v>43</v>
      </c>
      <c r="E97" s="71">
        <v>741</v>
      </c>
      <c r="F97" s="54" t="s">
        <v>17</v>
      </c>
      <c r="G97" s="30">
        <f t="shared" si="38"/>
        <v>0</v>
      </c>
      <c r="H97" s="30">
        <v>0</v>
      </c>
      <c r="I97" s="30">
        <v>0</v>
      </c>
      <c r="J97" s="30">
        <v>0</v>
      </c>
      <c r="K97" s="31">
        <v>0</v>
      </c>
      <c r="L97" s="31">
        <v>0</v>
      </c>
      <c r="M97" s="31">
        <v>0</v>
      </c>
    </row>
    <row r="98" spans="1:13" ht="56.25" x14ac:dyDescent="0.2">
      <c r="A98" s="81">
        <v>56</v>
      </c>
      <c r="B98" s="74" t="s">
        <v>34</v>
      </c>
      <c r="C98" s="73" t="s">
        <v>62</v>
      </c>
      <c r="D98" s="73" t="s">
        <v>43</v>
      </c>
      <c r="E98" s="71">
        <v>741</v>
      </c>
      <c r="F98" s="54" t="s">
        <v>17</v>
      </c>
      <c r="G98" s="30">
        <f t="shared" si="38"/>
        <v>0</v>
      </c>
      <c r="H98" s="30">
        <f>H99</f>
        <v>0</v>
      </c>
      <c r="I98" s="30">
        <f>I99</f>
        <v>0</v>
      </c>
      <c r="J98" s="30">
        <f>J99</f>
        <v>0</v>
      </c>
      <c r="K98" s="31">
        <v>0</v>
      </c>
      <c r="L98" s="31">
        <v>0</v>
      </c>
      <c r="M98" s="31">
        <v>0</v>
      </c>
    </row>
    <row r="99" spans="1:13" ht="67.5" x14ac:dyDescent="0.2">
      <c r="A99" s="81">
        <v>57</v>
      </c>
      <c r="B99" s="74" t="s">
        <v>35</v>
      </c>
      <c r="C99" s="73" t="s">
        <v>62</v>
      </c>
      <c r="D99" s="73" t="s">
        <v>43</v>
      </c>
      <c r="E99" s="71">
        <v>741</v>
      </c>
      <c r="F99" s="54" t="s">
        <v>17</v>
      </c>
      <c r="G99" s="30">
        <f t="shared" si="38"/>
        <v>0</v>
      </c>
      <c r="H99" s="30">
        <v>0</v>
      </c>
      <c r="I99" s="30">
        <v>0</v>
      </c>
      <c r="J99" s="30">
        <v>0</v>
      </c>
      <c r="K99" s="31">
        <v>0</v>
      </c>
      <c r="L99" s="31">
        <v>0</v>
      </c>
      <c r="M99" s="31">
        <v>0</v>
      </c>
    </row>
    <row r="100" spans="1:13" ht="56.25" x14ac:dyDescent="0.2">
      <c r="A100" s="81">
        <v>58</v>
      </c>
      <c r="B100" s="74" t="s">
        <v>36</v>
      </c>
      <c r="C100" s="73" t="s">
        <v>46</v>
      </c>
      <c r="D100" s="73" t="s">
        <v>41</v>
      </c>
      <c r="E100" s="71">
        <v>739</v>
      </c>
      <c r="F100" s="54" t="s">
        <v>17</v>
      </c>
      <c r="G100" s="30">
        <f t="shared" si="38"/>
        <v>151028</v>
      </c>
      <c r="H100" s="30">
        <f t="shared" ref="H100:M100" si="45">H101+H102+H103+H104+H105</f>
        <v>151028</v>
      </c>
      <c r="I100" s="30">
        <f t="shared" si="45"/>
        <v>0</v>
      </c>
      <c r="J100" s="30">
        <f t="shared" si="45"/>
        <v>0</v>
      </c>
      <c r="K100" s="30">
        <f t="shared" si="45"/>
        <v>0</v>
      </c>
      <c r="L100" s="30">
        <f t="shared" si="45"/>
        <v>0</v>
      </c>
      <c r="M100" s="30">
        <f t="shared" si="45"/>
        <v>0</v>
      </c>
    </row>
    <row r="101" spans="1:13" ht="56.25" x14ac:dyDescent="0.2">
      <c r="A101" s="81">
        <v>59</v>
      </c>
      <c r="B101" s="20" t="s">
        <v>37</v>
      </c>
      <c r="C101" s="73" t="s">
        <v>62</v>
      </c>
      <c r="D101" s="73" t="s">
        <v>43</v>
      </c>
      <c r="E101" s="71">
        <v>741</v>
      </c>
      <c r="F101" s="54" t="s">
        <v>17</v>
      </c>
      <c r="G101" s="30">
        <f t="shared" si="38"/>
        <v>0</v>
      </c>
      <c r="H101" s="30">
        <v>0</v>
      </c>
      <c r="I101" s="30">
        <v>0</v>
      </c>
      <c r="J101" s="30">
        <v>0</v>
      </c>
      <c r="K101" s="31">
        <v>0</v>
      </c>
      <c r="L101" s="31">
        <v>0</v>
      </c>
      <c r="M101" s="31">
        <v>0</v>
      </c>
    </row>
    <row r="102" spans="1:13" ht="56.25" x14ac:dyDescent="0.2">
      <c r="A102" s="81">
        <v>60</v>
      </c>
      <c r="B102" s="74" t="s">
        <v>38</v>
      </c>
      <c r="C102" s="73" t="s">
        <v>62</v>
      </c>
      <c r="D102" s="73" t="s">
        <v>43</v>
      </c>
      <c r="E102" s="71">
        <v>741</v>
      </c>
      <c r="F102" s="54" t="s">
        <v>17</v>
      </c>
      <c r="G102" s="30">
        <f t="shared" si="38"/>
        <v>0</v>
      </c>
      <c r="H102" s="30">
        <v>0</v>
      </c>
      <c r="I102" s="30">
        <v>0</v>
      </c>
      <c r="J102" s="30">
        <v>0</v>
      </c>
      <c r="K102" s="31">
        <v>0</v>
      </c>
      <c r="L102" s="31">
        <v>0</v>
      </c>
      <c r="M102" s="31">
        <v>0</v>
      </c>
    </row>
    <row r="103" spans="1:13" ht="56.25" x14ac:dyDescent="0.2">
      <c r="A103" s="81">
        <v>61</v>
      </c>
      <c r="B103" s="74" t="s">
        <v>39</v>
      </c>
      <c r="C103" s="73" t="s">
        <v>62</v>
      </c>
      <c r="D103" s="73" t="s">
        <v>43</v>
      </c>
      <c r="E103" s="71">
        <v>741</v>
      </c>
      <c r="F103" s="54" t="s">
        <v>17</v>
      </c>
      <c r="G103" s="30">
        <f t="shared" si="38"/>
        <v>0</v>
      </c>
      <c r="H103" s="30">
        <v>0</v>
      </c>
      <c r="I103" s="30">
        <v>0</v>
      </c>
      <c r="J103" s="30">
        <v>0</v>
      </c>
      <c r="K103" s="31">
        <v>0</v>
      </c>
      <c r="L103" s="31">
        <v>0</v>
      </c>
      <c r="M103" s="31">
        <v>0</v>
      </c>
    </row>
    <row r="104" spans="1:13" ht="56.25" x14ac:dyDescent="0.2">
      <c r="A104" s="81">
        <v>62</v>
      </c>
      <c r="B104" s="74" t="s">
        <v>48</v>
      </c>
      <c r="C104" s="73" t="s">
        <v>62</v>
      </c>
      <c r="D104" s="73" t="s">
        <v>43</v>
      </c>
      <c r="E104" s="71">
        <v>741</v>
      </c>
      <c r="F104" s="54" t="s">
        <v>17</v>
      </c>
      <c r="G104" s="30">
        <f t="shared" si="38"/>
        <v>0</v>
      </c>
      <c r="H104" s="30">
        <v>0</v>
      </c>
      <c r="I104" s="30">
        <v>0</v>
      </c>
      <c r="J104" s="30">
        <v>0</v>
      </c>
      <c r="K104" s="31">
        <v>0</v>
      </c>
      <c r="L104" s="31">
        <v>0</v>
      </c>
      <c r="M104" s="31">
        <v>0</v>
      </c>
    </row>
    <row r="105" spans="1:13" ht="56.25" x14ac:dyDescent="0.2">
      <c r="A105" s="81">
        <v>63</v>
      </c>
      <c r="B105" s="74" t="s">
        <v>40</v>
      </c>
      <c r="C105" s="73" t="s">
        <v>46</v>
      </c>
      <c r="D105" s="73" t="s">
        <v>41</v>
      </c>
      <c r="E105" s="71">
        <v>739</v>
      </c>
      <c r="F105" s="54" t="s">
        <v>17</v>
      </c>
      <c r="G105" s="30">
        <f t="shared" si="38"/>
        <v>151028</v>
      </c>
      <c r="H105" s="30">
        <v>151028</v>
      </c>
      <c r="I105" s="30">
        <v>0</v>
      </c>
      <c r="J105" s="30">
        <v>0</v>
      </c>
      <c r="K105" s="31">
        <v>0</v>
      </c>
      <c r="L105" s="31">
        <v>0</v>
      </c>
      <c r="M105" s="31">
        <v>0</v>
      </c>
    </row>
    <row r="106" spans="1:13" ht="101.25" customHeight="1" x14ac:dyDescent="0.2">
      <c r="A106" s="81">
        <v>64</v>
      </c>
      <c r="B106" s="78" t="s">
        <v>66</v>
      </c>
      <c r="C106" s="73" t="s">
        <v>60</v>
      </c>
      <c r="D106" s="73" t="s">
        <v>41</v>
      </c>
      <c r="E106" s="71" t="s">
        <v>17</v>
      </c>
      <c r="F106" s="54" t="s">
        <v>17</v>
      </c>
      <c r="G106" s="30">
        <f t="shared" si="38"/>
        <v>64325912.799999997</v>
      </c>
      <c r="H106" s="30">
        <f t="shared" ref="H106:M106" si="46">H108+H110+H112+H114+H116</f>
        <v>0</v>
      </c>
      <c r="I106" s="30">
        <f t="shared" si="46"/>
        <v>12225545</v>
      </c>
      <c r="J106" s="30">
        <f t="shared" si="46"/>
        <v>12587967.800000001</v>
      </c>
      <c r="K106" s="30">
        <f t="shared" si="46"/>
        <v>13170800</v>
      </c>
      <c r="L106" s="30">
        <f t="shared" si="46"/>
        <v>13170800</v>
      </c>
      <c r="M106" s="30">
        <f t="shared" si="46"/>
        <v>13170800</v>
      </c>
    </row>
    <row r="107" spans="1:13" ht="94.5" customHeight="1" x14ac:dyDescent="0.2">
      <c r="A107" s="81">
        <v>65</v>
      </c>
      <c r="B107" s="74" t="s">
        <v>27</v>
      </c>
      <c r="C107" s="73" t="s">
        <v>63</v>
      </c>
      <c r="D107" s="73" t="s">
        <v>41</v>
      </c>
      <c r="E107" s="71" t="s">
        <v>17</v>
      </c>
      <c r="F107" s="54" t="s">
        <v>17</v>
      </c>
      <c r="G107" s="30">
        <f t="shared" si="38"/>
        <v>63570917.799999997</v>
      </c>
      <c r="H107" s="30">
        <f t="shared" ref="H107:M108" si="47">H108</f>
        <v>0</v>
      </c>
      <c r="I107" s="30">
        <f t="shared" si="47"/>
        <v>12074550</v>
      </c>
      <c r="J107" s="30">
        <f t="shared" si="47"/>
        <v>12436967.800000001</v>
      </c>
      <c r="K107" s="30">
        <f t="shared" si="47"/>
        <v>13019800</v>
      </c>
      <c r="L107" s="30">
        <f t="shared" si="47"/>
        <v>13019800</v>
      </c>
      <c r="M107" s="30">
        <f t="shared" si="47"/>
        <v>13019800</v>
      </c>
    </row>
    <row r="108" spans="1:13" ht="56.25" x14ac:dyDescent="0.2">
      <c r="A108" s="81">
        <v>66</v>
      </c>
      <c r="B108" s="74" t="s">
        <v>28</v>
      </c>
      <c r="C108" s="73" t="s">
        <v>61</v>
      </c>
      <c r="D108" s="73" t="s">
        <v>41</v>
      </c>
      <c r="E108" s="71" t="s">
        <v>17</v>
      </c>
      <c r="F108" s="54" t="s">
        <v>17</v>
      </c>
      <c r="G108" s="30">
        <f t="shared" si="38"/>
        <v>63570917.799999997</v>
      </c>
      <c r="H108" s="30">
        <f>H109</f>
        <v>0</v>
      </c>
      <c r="I108" s="30">
        <f t="shared" si="47"/>
        <v>12074550</v>
      </c>
      <c r="J108" s="30">
        <f t="shared" si="47"/>
        <v>12436967.800000001</v>
      </c>
      <c r="K108" s="30">
        <f t="shared" si="47"/>
        <v>13019800</v>
      </c>
      <c r="L108" s="30">
        <f t="shared" si="47"/>
        <v>13019800</v>
      </c>
      <c r="M108" s="30">
        <f t="shared" si="47"/>
        <v>13019800</v>
      </c>
    </row>
    <row r="109" spans="1:13" ht="56.25" x14ac:dyDescent="0.2">
      <c r="A109" s="81">
        <v>67</v>
      </c>
      <c r="B109" s="74" t="s">
        <v>29</v>
      </c>
      <c r="C109" s="73" t="s">
        <v>62</v>
      </c>
      <c r="D109" s="73" t="s">
        <v>41</v>
      </c>
      <c r="E109" s="71">
        <v>741</v>
      </c>
      <c r="F109" s="54" t="s">
        <v>112</v>
      </c>
      <c r="G109" s="30">
        <f t="shared" si="38"/>
        <v>63570917.799999997</v>
      </c>
      <c r="H109" s="30">
        <v>0</v>
      </c>
      <c r="I109" s="30">
        <v>12074550</v>
      </c>
      <c r="J109" s="66">
        <f>13019800-582832.2</f>
        <v>12436967.800000001</v>
      </c>
      <c r="K109" s="69">
        <f>13019893-93</f>
        <v>13019800</v>
      </c>
      <c r="L109" s="69">
        <f>13245352-225552</f>
        <v>13019800</v>
      </c>
      <c r="M109" s="69">
        <f>13245352-225552</f>
        <v>13019800</v>
      </c>
    </row>
    <row r="110" spans="1:13" ht="56.25" x14ac:dyDescent="0.2">
      <c r="A110" s="81">
        <v>68</v>
      </c>
      <c r="B110" s="74" t="s">
        <v>30</v>
      </c>
      <c r="C110" s="73" t="s">
        <v>62</v>
      </c>
      <c r="D110" s="73" t="s">
        <v>43</v>
      </c>
      <c r="E110" s="54" t="s">
        <v>17</v>
      </c>
      <c r="F110" s="54" t="s">
        <v>17</v>
      </c>
      <c r="G110" s="30">
        <f t="shared" si="38"/>
        <v>0</v>
      </c>
      <c r="H110" s="30">
        <f>H111</f>
        <v>0</v>
      </c>
      <c r="I110" s="30">
        <f>I111</f>
        <v>0</v>
      </c>
      <c r="J110" s="30">
        <f>J111</f>
        <v>0</v>
      </c>
      <c r="K110" s="31">
        <v>0</v>
      </c>
      <c r="L110" s="31">
        <v>0</v>
      </c>
      <c r="M110" s="31">
        <v>0</v>
      </c>
    </row>
    <row r="111" spans="1:13" ht="56.25" x14ac:dyDescent="0.2">
      <c r="A111" s="81">
        <v>69</v>
      </c>
      <c r="B111" s="74" t="s">
        <v>31</v>
      </c>
      <c r="C111" s="73" t="s">
        <v>62</v>
      </c>
      <c r="D111" s="73" t="s">
        <v>43</v>
      </c>
      <c r="E111" s="71">
        <v>741</v>
      </c>
      <c r="F111" s="54" t="s">
        <v>17</v>
      </c>
      <c r="G111" s="30">
        <f t="shared" si="38"/>
        <v>0</v>
      </c>
      <c r="H111" s="30">
        <v>0</v>
      </c>
      <c r="I111" s="30">
        <v>0</v>
      </c>
      <c r="J111" s="30">
        <v>0</v>
      </c>
      <c r="K111" s="31">
        <v>0</v>
      </c>
      <c r="L111" s="31">
        <v>0</v>
      </c>
      <c r="M111" s="31">
        <v>0</v>
      </c>
    </row>
    <row r="112" spans="1:13" ht="56.25" x14ac:dyDescent="0.2">
      <c r="A112" s="81">
        <v>70</v>
      </c>
      <c r="B112" s="74" t="s">
        <v>32</v>
      </c>
      <c r="C112" s="73" t="s">
        <v>62</v>
      </c>
      <c r="D112" s="73" t="s">
        <v>43</v>
      </c>
      <c r="E112" s="54" t="s">
        <v>17</v>
      </c>
      <c r="F112" s="54" t="s">
        <v>17</v>
      </c>
      <c r="G112" s="30">
        <f t="shared" si="38"/>
        <v>0</v>
      </c>
      <c r="H112" s="30">
        <f>H113</f>
        <v>0</v>
      </c>
      <c r="I112" s="30">
        <f>I113</f>
        <v>0</v>
      </c>
      <c r="J112" s="30">
        <f>J113</f>
        <v>0</v>
      </c>
      <c r="K112" s="31">
        <v>0</v>
      </c>
      <c r="L112" s="31">
        <v>0</v>
      </c>
      <c r="M112" s="31">
        <v>0</v>
      </c>
    </row>
    <row r="113" spans="1:13" ht="56.25" x14ac:dyDescent="0.2">
      <c r="A113" s="81">
        <v>71</v>
      </c>
      <c r="B113" s="74" t="s">
        <v>33</v>
      </c>
      <c r="C113" s="73" t="s">
        <v>62</v>
      </c>
      <c r="D113" s="73" t="s">
        <v>43</v>
      </c>
      <c r="E113" s="71">
        <v>741</v>
      </c>
      <c r="F113" s="54" t="s">
        <v>17</v>
      </c>
      <c r="G113" s="30">
        <f t="shared" si="38"/>
        <v>0</v>
      </c>
      <c r="H113" s="30">
        <v>0</v>
      </c>
      <c r="I113" s="30">
        <v>0</v>
      </c>
      <c r="J113" s="30">
        <v>0</v>
      </c>
      <c r="K113" s="31">
        <v>0</v>
      </c>
      <c r="L113" s="31">
        <v>0</v>
      </c>
      <c r="M113" s="31">
        <v>0</v>
      </c>
    </row>
    <row r="114" spans="1:13" ht="56.25" x14ac:dyDescent="0.2">
      <c r="A114" s="81">
        <v>72</v>
      </c>
      <c r="B114" s="74" t="s">
        <v>34</v>
      </c>
      <c r="C114" s="73" t="s">
        <v>62</v>
      </c>
      <c r="D114" s="73" t="s">
        <v>43</v>
      </c>
      <c r="E114" s="54" t="s">
        <v>17</v>
      </c>
      <c r="F114" s="54" t="s">
        <v>17</v>
      </c>
      <c r="G114" s="30">
        <f t="shared" si="38"/>
        <v>0</v>
      </c>
      <c r="H114" s="30">
        <f>H115</f>
        <v>0</v>
      </c>
      <c r="I114" s="30">
        <f>I115</f>
        <v>0</v>
      </c>
      <c r="J114" s="30">
        <f>J115</f>
        <v>0</v>
      </c>
      <c r="K114" s="31">
        <v>0</v>
      </c>
      <c r="L114" s="31">
        <v>0</v>
      </c>
      <c r="M114" s="31">
        <v>0</v>
      </c>
    </row>
    <row r="115" spans="1:13" ht="63.75" customHeight="1" x14ac:dyDescent="0.2">
      <c r="A115" s="81">
        <v>73</v>
      </c>
      <c r="B115" s="74" t="s">
        <v>35</v>
      </c>
      <c r="C115" s="73" t="s">
        <v>62</v>
      </c>
      <c r="D115" s="73" t="s">
        <v>43</v>
      </c>
      <c r="E115" s="71">
        <v>741</v>
      </c>
      <c r="F115" s="54" t="s">
        <v>17</v>
      </c>
      <c r="G115" s="30">
        <f t="shared" si="38"/>
        <v>0</v>
      </c>
      <c r="H115" s="30">
        <v>0</v>
      </c>
      <c r="I115" s="30">
        <v>0</v>
      </c>
      <c r="J115" s="30">
        <v>0</v>
      </c>
      <c r="K115" s="31">
        <v>0</v>
      </c>
      <c r="L115" s="31">
        <v>0</v>
      </c>
      <c r="M115" s="31">
        <v>0</v>
      </c>
    </row>
    <row r="116" spans="1:13" ht="56.25" x14ac:dyDescent="0.2">
      <c r="A116" s="81">
        <v>74</v>
      </c>
      <c r="B116" s="74" t="s">
        <v>36</v>
      </c>
      <c r="C116" s="73" t="s">
        <v>46</v>
      </c>
      <c r="D116" s="73" t="s">
        <v>41</v>
      </c>
      <c r="E116" s="71">
        <v>739</v>
      </c>
      <c r="F116" s="54" t="s">
        <v>17</v>
      </c>
      <c r="G116" s="30">
        <f t="shared" si="38"/>
        <v>754995</v>
      </c>
      <c r="H116" s="30">
        <f>H117+H118+H119+H120+H121</f>
        <v>0</v>
      </c>
      <c r="I116" s="30">
        <v>150995</v>
      </c>
      <c r="J116" s="30">
        <f>J117+J118+J119+J120+J121</f>
        <v>151000</v>
      </c>
      <c r="K116" s="30">
        <f>K117+K118+K119+K120+K121</f>
        <v>151000</v>
      </c>
      <c r="L116" s="30">
        <f>L117+L118+L119+L120+L121</f>
        <v>151000</v>
      </c>
      <c r="M116" s="30">
        <f>M117+M118+M119+M120+M121</f>
        <v>151000</v>
      </c>
    </row>
    <row r="117" spans="1:13" ht="56.25" x14ac:dyDescent="0.2">
      <c r="A117" s="81">
        <v>75</v>
      </c>
      <c r="B117" s="20" t="s">
        <v>37</v>
      </c>
      <c r="C117" s="73" t="s">
        <v>62</v>
      </c>
      <c r="D117" s="73" t="s">
        <v>43</v>
      </c>
      <c r="E117" s="71">
        <v>741</v>
      </c>
      <c r="F117" s="54" t="s">
        <v>17</v>
      </c>
      <c r="G117" s="30">
        <f t="shared" si="38"/>
        <v>0</v>
      </c>
      <c r="H117" s="30">
        <v>0</v>
      </c>
      <c r="I117" s="30">
        <v>0</v>
      </c>
      <c r="J117" s="30">
        <v>0</v>
      </c>
      <c r="K117" s="31">
        <v>0</v>
      </c>
      <c r="L117" s="31">
        <v>0</v>
      </c>
      <c r="M117" s="31">
        <v>0</v>
      </c>
    </row>
    <row r="118" spans="1:13" ht="56.25" x14ac:dyDescent="0.2">
      <c r="A118" s="81">
        <v>76</v>
      </c>
      <c r="B118" s="74" t="s">
        <v>38</v>
      </c>
      <c r="C118" s="73" t="s">
        <v>62</v>
      </c>
      <c r="D118" s="73" t="s">
        <v>43</v>
      </c>
      <c r="E118" s="71">
        <v>741</v>
      </c>
      <c r="F118" s="54" t="s">
        <v>17</v>
      </c>
      <c r="G118" s="30">
        <f t="shared" si="38"/>
        <v>0</v>
      </c>
      <c r="H118" s="30">
        <v>0</v>
      </c>
      <c r="I118" s="30">
        <v>0</v>
      </c>
      <c r="J118" s="30">
        <v>0</v>
      </c>
      <c r="K118" s="31">
        <v>0</v>
      </c>
      <c r="L118" s="31">
        <v>0</v>
      </c>
      <c r="M118" s="31">
        <v>0</v>
      </c>
    </row>
    <row r="119" spans="1:13" ht="36" customHeight="1" x14ac:dyDescent="0.2">
      <c r="A119" s="81">
        <v>77</v>
      </c>
      <c r="B119" s="74" t="s">
        <v>39</v>
      </c>
      <c r="C119" s="73" t="s">
        <v>62</v>
      </c>
      <c r="D119" s="73" t="s">
        <v>43</v>
      </c>
      <c r="E119" s="54" t="s">
        <v>17</v>
      </c>
      <c r="F119" s="54" t="s">
        <v>17</v>
      </c>
      <c r="G119" s="30">
        <f t="shared" si="38"/>
        <v>0</v>
      </c>
      <c r="H119" s="30">
        <v>0</v>
      </c>
      <c r="I119" s="30">
        <v>0</v>
      </c>
      <c r="J119" s="30">
        <v>0</v>
      </c>
      <c r="K119" s="31">
        <v>0</v>
      </c>
      <c r="L119" s="31">
        <v>0</v>
      </c>
      <c r="M119" s="31">
        <v>0</v>
      </c>
    </row>
    <row r="120" spans="1:13" ht="56.25" x14ac:dyDescent="0.2">
      <c r="A120" s="81">
        <v>78</v>
      </c>
      <c r="B120" s="74" t="s">
        <v>48</v>
      </c>
      <c r="C120" s="73" t="s">
        <v>62</v>
      </c>
      <c r="D120" s="73" t="s">
        <v>43</v>
      </c>
      <c r="E120" s="54" t="s">
        <v>17</v>
      </c>
      <c r="F120" s="54" t="s">
        <v>17</v>
      </c>
      <c r="G120" s="30">
        <f t="shared" si="38"/>
        <v>0</v>
      </c>
      <c r="H120" s="30">
        <v>0</v>
      </c>
      <c r="I120" s="30">
        <v>0</v>
      </c>
      <c r="J120" s="30">
        <v>0</v>
      </c>
      <c r="K120" s="31">
        <v>0</v>
      </c>
      <c r="L120" s="31">
        <v>0</v>
      </c>
      <c r="M120" s="31">
        <v>0</v>
      </c>
    </row>
    <row r="121" spans="1:13" ht="56.25" x14ac:dyDescent="0.2">
      <c r="A121" s="81">
        <v>79</v>
      </c>
      <c r="B121" s="74" t="s">
        <v>40</v>
      </c>
      <c r="C121" s="73" t="s">
        <v>46</v>
      </c>
      <c r="D121" s="73" t="s">
        <v>41</v>
      </c>
      <c r="E121" s="71">
        <v>739</v>
      </c>
      <c r="F121" s="54" t="s">
        <v>113</v>
      </c>
      <c r="G121" s="30">
        <f t="shared" si="38"/>
        <v>754995</v>
      </c>
      <c r="H121" s="30">
        <v>0</v>
      </c>
      <c r="I121" s="30">
        <v>150995</v>
      </c>
      <c r="J121" s="30">
        <v>151000</v>
      </c>
      <c r="K121" s="31">
        <v>151000</v>
      </c>
      <c r="L121" s="31">
        <v>151000</v>
      </c>
      <c r="M121" s="31">
        <v>151000</v>
      </c>
    </row>
    <row r="122" spans="1:13" ht="17.25" customHeight="1" x14ac:dyDescent="0.2">
      <c r="A122" s="171">
        <v>80</v>
      </c>
      <c r="B122" s="162" t="s">
        <v>117</v>
      </c>
      <c r="C122" s="126" t="s">
        <v>118</v>
      </c>
      <c r="D122" s="72" t="s">
        <v>1</v>
      </c>
      <c r="E122" s="71">
        <v>706</v>
      </c>
      <c r="F122" s="54" t="s">
        <v>121</v>
      </c>
      <c r="G122" s="30">
        <f t="shared" si="38"/>
        <v>132980108.03999999</v>
      </c>
      <c r="H122" s="30">
        <f>H130</f>
        <v>0</v>
      </c>
      <c r="I122" s="30">
        <f t="shared" ref="I122:M125" si="48">I130</f>
        <v>0</v>
      </c>
      <c r="J122" s="30">
        <f t="shared" si="48"/>
        <v>0</v>
      </c>
      <c r="K122" s="30">
        <f t="shared" si="48"/>
        <v>132980108.03999999</v>
      </c>
      <c r="L122" s="30">
        <f t="shared" si="48"/>
        <v>0</v>
      </c>
      <c r="M122" s="30">
        <f t="shared" si="48"/>
        <v>0</v>
      </c>
    </row>
    <row r="123" spans="1:13" ht="21.75" customHeight="1" x14ac:dyDescent="0.2">
      <c r="A123" s="172"/>
      <c r="B123" s="163"/>
      <c r="C123" s="151"/>
      <c r="D123" s="72" t="s">
        <v>119</v>
      </c>
      <c r="E123" s="71">
        <v>706</v>
      </c>
      <c r="F123" s="54" t="s">
        <v>17</v>
      </c>
      <c r="G123" s="30">
        <f t="shared" si="38"/>
        <v>109043688.59999999</v>
      </c>
      <c r="H123" s="30">
        <f t="shared" ref="H123:L125" si="49">H131</f>
        <v>0</v>
      </c>
      <c r="I123" s="30">
        <f t="shared" si="49"/>
        <v>0</v>
      </c>
      <c r="J123" s="30">
        <f t="shared" si="49"/>
        <v>0</v>
      </c>
      <c r="K123" s="30">
        <f t="shared" si="49"/>
        <v>109043688.59999999</v>
      </c>
      <c r="L123" s="30">
        <f t="shared" si="49"/>
        <v>0</v>
      </c>
      <c r="M123" s="30">
        <f t="shared" si="48"/>
        <v>0</v>
      </c>
    </row>
    <row r="124" spans="1:13" ht="21.75" customHeight="1" x14ac:dyDescent="0.2">
      <c r="A124" s="172"/>
      <c r="B124" s="163"/>
      <c r="C124" s="151"/>
      <c r="D124" s="72" t="s">
        <v>13</v>
      </c>
      <c r="E124" s="71">
        <v>706</v>
      </c>
      <c r="F124" s="54" t="s">
        <v>17</v>
      </c>
      <c r="G124" s="30">
        <f t="shared" si="38"/>
        <v>23936419.440000001</v>
      </c>
      <c r="H124" s="30">
        <f t="shared" si="49"/>
        <v>0</v>
      </c>
      <c r="I124" s="30">
        <f t="shared" si="49"/>
        <v>0</v>
      </c>
      <c r="J124" s="30">
        <f t="shared" si="49"/>
        <v>0</v>
      </c>
      <c r="K124" s="30">
        <f t="shared" si="49"/>
        <v>23936419.440000001</v>
      </c>
      <c r="L124" s="30">
        <f t="shared" si="49"/>
        <v>0</v>
      </c>
      <c r="M124" s="30">
        <f t="shared" si="48"/>
        <v>0</v>
      </c>
    </row>
    <row r="125" spans="1:13" ht="33.75" customHeight="1" x14ac:dyDescent="0.2">
      <c r="A125" s="173"/>
      <c r="B125" s="163"/>
      <c r="C125" s="151"/>
      <c r="D125" s="72" t="s">
        <v>41</v>
      </c>
      <c r="E125" s="71">
        <v>706</v>
      </c>
      <c r="F125" s="54" t="s">
        <v>17</v>
      </c>
      <c r="G125" s="30">
        <f t="shared" si="38"/>
        <v>0</v>
      </c>
      <c r="H125" s="30">
        <f t="shared" si="49"/>
        <v>0</v>
      </c>
      <c r="I125" s="30">
        <f t="shared" si="49"/>
        <v>0</v>
      </c>
      <c r="J125" s="30">
        <f t="shared" si="49"/>
        <v>0</v>
      </c>
      <c r="K125" s="30">
        <f t="shared" si="49"/>
        <v>0</v>
      </c>
      <c r="L125" s="30">
        <f t="shared" si="49"/>
        <v>0</v>
      </c>
      <c r="M125" s="30">
        <f t="shared" si="48"/>
        <v>0</v>
      </c>
    </row>
    <row r="126" spans="1:13" ht="18" customHeight="1" x14ac:dyDescent="0.2">
      <c r="A126" s="171">
        <v>81</v>
      </c>
      <c r="B126" s="148" t="s">
        <v>114</v>
      </c>
      <c r="C126" s="126" t="s">
        <v>118</v>
      </c>
      <c r="D126" s="72" t="s">
        <v>1</v>
      </c>
      <c r="E126" s="71">
        <v>706</v>
      </c>
      <c r="F126" s="54" t="s">
        <v>17</v>
      </c>
      <c r="G126" s="30">
        <f t="shared" si="38"/>
        <v>132980108.03999999</v>
      </c>
      <c r="H126" s="30">
        <f t="shared" ref="H126:M133" si="50">H130</f>
        <v>0</v>
      </c>
      <c r="I126" s="30">
        <f t="shared" si="50"/>
        <v>0</v>
      </c>
      <c r="J126" s="30">
        <f t="shared" si="50"/>
        <v>0</v>
      </c>
      <c r="K126" s="30">
        <f t="shared" si="50"/>
        <v>132980108.03999999</v>
      </c>
      <c r="L126" s="30">
        <f t="shared" si="50"/>
        <v>0</v>
      </c>
      <c r="M126" s="30">
        <f t="shared" si="50"/>
        <v>0</v>
      </c>
    </row>
    <row r="127" spans="1:13" ht="22.5" x14ac:dyDescent="0.2">
      <c r="A127" s="172"/>
      <c r="B127" s="149"/>
      <c r="C127" s="151"/>
      <c r="D127" s="72" t="s">
        <v>119</v>
      </c>
      <c r="E127" s="71">
        <v>706</v>
      </c>
      <c r="F127" s="54" t="s">
        <v>17</v>
      </c>
      <c r="G127" s="30">
        <f t="shared" si="38"/>
        <v>109043688.59999999</v>
      </c>
      <c r="H127" s="30">
        <f t="shared" si="50"/>
        <v>0</v>
      </c>
      <c r="I127" s="30">
        <f t="shared" si="50"/>
        <v>0</v>
      </c>
      <c r="J127" s="30">
        <f t="shared" si="50"/>
        <v>0</v>
      </c>
      <c r="K127" s="30">
        <f t="shared" si="50"/>
        <v>109043688.59999999</v>
      </c>
      <c r="L127" s="30">
        <f t="shared" si="50"/>
        <v>0</v>
      </c>
      <c r="M127" s="30">
        <f t="shared" si="50"/>
        <v>0</v>
      </c>
    </row>
    <row r="128" spans="1:13" x14ac:dyDescent="0.2">
      <c r="A128" s="172"/>
      <c r="B128" s="149"/>
      <c r="C128" s="151"/>
      <c r="D128" s="72" t="s">
        <v>13</v>
      </c>
      <c r="E128" s="71">
        <v>706</v>
      </c>
      <c r="F128" s="54" t="s">
        <v>17</v>
      </c>
      <c r="G128" s="30">
        <f t="shared" si="38"/>
        <v>23936419.440000001</v>
      </c>
      <c r="H128" s="30">
        <f t="shared" si="50"/>
        <v>0</v>
      </c>
      <c r="I128" s="30">
        <f t="shared" si="50"/>
        <v>0</v>
      </c>
      <c r="J128" s="30">
        <f t="shared" si="50"/>
        <v>0</v>
      </c>
      <c r="K128" s="30">
        <f t="shared" si="50"/>
        <v>23936419.440000001</v>
      </c>
      <c r="L128" s="30">
        <f t="shared" si="50"/>
        <v>0</v>
      </c>
      <c r="M128" s="30">
        <f t="shared" si="50"/>
        <v>0</v>
      </c>
    </row>
    <row r="129" spans="1:13" ht="33.75" x14ac:dyDescent="0.2">
      <c r="A129" s="173"/>
      <c r="B129" s="150"/>
      <c r="C129" s="127"/>
      <c r="D129" s="72" t="s">
        <v>41</v>
      </c>
      <c r="E129" s="71">
        <v>706</v>
      </c>
      <c r="F129" s="54" t="s">
        <v>17</v>
      </c>
      <c r="G129" s="30">
        <f t="shared" si="38"/>
        <v>0</v>
      </c>
      <c r="H129" s="30">
        <f t="shared" si="50"/>
        <v>0</v>
      </c>
      <c r="I129" s="30">
        <f t="shared" si="50"/>
        <v>0</v>
      </c>
      <c r="J129" s="30">
        <f t="shared" si="50"/>
        <v>0</v>
      </c>
      <c r="K129" s="30">
        <f t="shared" si="50"/>
        <v>0</v>
      </c>
      <c r="L129" s="30">
        <f t="shared" si="50"/>
        <v>0</v>
      </c>
      <c r="M129" s="30">
        <f t="shared" si="50"/>
        <v>0</v>
      </c>
    </row>
    <row r="130" spans="1:13" ht="15" customHeight="1" x14ac:dyDescent="0.2">
      <c r="A130" s="171">
        <v>82</v>
      </c>
      <c r="B130" s="148" t="s">
        <v>115</v>
      </c>
      <c r="C130" s="126" t="s">
        <v>118</v>
      </c>
      <c r="D130" s="72" t="s">
        <v>1</v>
      </c>
      <c r="E130" s="71">
        <v>706</v>
      </c>
      <c r="F130" s="54" t="s">
        <v>17</v>
      </c>
      <c r="G130" s="30">
        <f t="shared" si="38"/>
        <v>132980108.03999999</v>
      </c>
      <c r="H130" s="30">
        <f>H134</f>
        <v>0</v>
      </c>
      <c r="I130" s="30">
        <f t="shared" si="50"/>
        <v>0</v>
      </c>
      <c r="J130" s="30">
        <f t="shared" si="50"/>
        <v>0</v>
      </c>
      <c r="K130" s="30">
        <f t="shared" si="50"/>
        <v>132980108.03999999</v>
      </c>
      <c r="L130" s="30">
        <f t="shared" si="50"/>
        <v>0</v>
      </c>
      <c r="M130" s="30">
        <f t="shared" si="50"/>
        <v>0</v>
      </c>
    </row>
    <row r="131" spans="1:13" ht="22.5" x14ac:dyDescent="0.2">
      <c r="A131" s="172"/>
      <c r="B131" s="149"/>
      <c r="C131" s="151"/>
      <c r="D131" s="72" t="s">
        <v>119</v>
      </c>
      <c r="E131" s="71">
        <v>706</v>
      </c>
      <c r="F131" s="54" t="s">
        <v>17</v>
      </c>
      <c r="G131" s="30">
        <f t="shared" si="38"/>
        <v>109043688.59999999</v>
      </c>
      <c r="H131" s="30">
        <f t="shared" ref="H131:H133" si="51">H135</f>
        <v>0</v>
      </c>
      <c r="I131" s="30">
        <f t="shared" si="50"/>
        <v>0</v>
      </c>
      <c r="J131" s="30">
        <f t="shared" si="50"/>
        <v>0</v>
      </c>
      <c r="K131" s="30">
        <f t="shared" si="50"/>
        <v>109043688.59999999</v>
      </c>
      <c r="L131" s="30">
        <f t="shared" si="50"/>
        <v>0</v>
      </c>
      <c r="M131" s="30">
        <f t="shared" si="50"/>
        <v>0</v>
      </c>
    </row>
    <row r="132" spans="1:13" x14ac:dyDescent="0.2">
      <c r="A132" s="172"/>
      <c r="B132" s="149"/>
      <c r="C132" s="151"/>
      <c r="D132" s="72" t="s">
        <v>13</v>
      </c>
      <c r="E132" s="71">
        <v>706</v>
      </c>
      <c r="F132" s="54" t="s">
        <v>17</v>
      </c>
      <c r="G132" s="30">
        <f t="shared" si="38"/>
        <v>23936419.440000001</v>
      </c>
      <c r="H132" s="30">
        <f t="shared" si="51"/>
        <v>0</v>
      </c>
      <c r="I132" s="30">
        <f t="shared" si="50"/>
        <v>0</v>
      </c>
      <c r="J132" s="30">
        <f t="shared" si="50"/>
        <v>0</v>
      </c>
      <c r="K132" s="30">
        <f t="shared" si="50"/>
        <v>23936419.440000001</v>
      </c>
      <c r="L132" s="30">
        <f t="shared" si="50"/>
        <v>0</v>
      </c>
      <c r="M132" s="30">
        <f t="shared" si="50"/>
        <v>0</v>
      </c>
    </row>
    <row r="133" spans="1:13" ht="33.75" x14ac:dyDescent="0.2">
      <c r="A133" s="173"/>
      <c r="B133" s="150"/>
      <c r="C133" s="127"/>
      <c r="D133" s="72" t="s">
        <v>41</v>
      </c>
      <c r="E133" s="71">
        <v>706</v>
      </c>
      <c r="F133" s="54" t="s">
        <v>17</v>
      </c>
      <c r="G133" s="30">
        <f t="shared" si="38"/>
        <v>0</v>
      </c>
      <c r="H133" s="30">
        <f t="shared" si="51"/>
        <v>0</v>
      </c>
      <c r="I133" s="30">
        <f t="shared" si="50"/>
        <v>0</v>
      </c>
      <c r="J133" s="30">
        <f t="shared" si="50"/>
        <v>0</v>
      </c>
      <c r="K133" s="30">
        <f t="shared" si="50"/>
        <v>0</v>
      </c>
      <c r="L133" s="30">
        <f t="shared" si="50"/>
        <v>0</v>
      </c>
      <c r="M133" s="30">
        <f t="shared" si="50"/>
        <v>0</v>
      </c>
    </row>
    <row r="134" spans="1:13" ht="16.5" customHeight="1" x14ac:dyDescent="0.2">
      <c r="A134" s="171">
        <v>83</v>
      </c>
      <c r="B134" s="148" t="s">
        <v>116</v>
      </c>
      <c r="C134" s="126" t="s">
        <v>118</v>
      </c>
      <c r="D134" s="72" t="s">
        <v>1</v>
      </c>
      <c r="E134" s="71">
        <v>706</v>
      </c>
      <c r="F134" s="54" t="s">
        <v>121</v>
      </c>
      <c r="G134" s="30">
        <f t="shared" si="38"/>
        <v>132980108.03999999</v>
      </c>
      <c r="H134" s="30">
        <f>H135+H136+H137</f>
        <v>0</v>
      </c>
      <c r="I134" s="30">
        <f t="shared" ref="I134:M134" si="52">I135+I136+I137</f>
        <v>0</v>
      </c>
      <c r="J134" s="30">
        <f t="shared" si="52"/>
        <v>0</v>
      </c>
      <c r="K134" s="30">
        <f t="shared" si="52"/>
        <v>132980108.03999999</v>
      </c>
      <c r="L134" s="30">
        <f t="shared" si="52"/>
        <v>0</v>
      </c>
      <c r="M134" s="30">
        <f t="shared" si="52"/>
        <v>0</v>
      </c>
    </row>
    <row r="135" spans="1:13" ht="22.5" x14ac:dyDescent="0.2">
      <c r="A135" s="172"/>
      <c r="B135" s="149"/>
      <c r="C135" s="151"/>
      <c r="D135" s="72" t="s">
        <v>119</v>
      </c>
      <c r="E135" s="71">
        <v>706</v>
      </c>
      <c r="F135" s="54" t="s">
        <v>17</v>
      </c>
      <c r="G135" s="30">
        <f t="shared" si="38"/>
        <v>109043688.59999999</v>
      </c>
      <c r="H135" s="30">
        <v>0</v>
      </c>
      <c r="I135" s="30">
        <v>0</v>
      </c>
      <c r="J135" s="30">
        <v>0</v>
      </c>
      <c r="K135" s="31">
        <v>109043688.59999999</v>
      </c>
      <c r="L135" s="31">
        <v>0</v>
      </c>
      <c r="M135" s="31">
        <v>0</v>
      </c>
    </row>
    <row r="136" spans="1:13" x14ac:dyDescent="0.2">
      <c r="A136" s="172"/>
      <c r="B136" s="149"/>
      <c r="C136" s="151"/>
      <c r="D136" s="72" t="s">
        <v>13</v>
      </c>
      <c r="E136" s="71">
        <v>706</v>
      </c>
      <c r="F136" s="54" t="s">
        <v>17</v>
      </c>
      <c r="G136" s="30">
        <f t="shared" si="38"/>
        <v>23936419.440000001</v>
      </c>
      <c r="H136" s="30">
        <v>0</v>
      </c>
      <c r="I136" s="30">
        <v>0</v>
      </c>
      <c r="J136" s="30">
        <v>0</v>
      </c>
      <c r="K136" s="31">
        <v>23936419.440000001</v>
      </c>
      <c r="L136" s="31">
        <v>0</v>
      </c>
      <c r="M136" s="31">
        <v>0</v>
      </c>
    </row>
    <row r="137" spans="1:13" ht="33.75" x14ac:dyDescent="0.2">
      <c r="A137" s="173"/>
      <c r="B137" s="150"/>
      <c r="C137" s="127"/>
      <c r="D137" s="72" t="s">
        <v>41</v>
      </c>
      <c r="E137" s="71">
        <v>706</v>
      </c>
      <c r="F137" s="54" t="s">
        <v>17</v>
      </c>
      <c r="G137" s="30">
        <f t="shared" ref="G137:G141" si="53">H137+I137+J137+K137+L137+M137</f>
        <v>0</v>
      </c>
      <c r="H137" s="30">
        <v>0</v>
      </c>
      <c r="I137" s="30">
        <v>0</v>
      </c>
      <c r="J137" s="30">
        <v>0</v>
      </c>
      <c r="K137" s="31">
        <v>0</v>
      </c>
      <c r="L137" s="31">
        <v>0</v>
      </c>
      <c r="M137" s="31">
        <v>0</v>
      </c>
    </row>
    <row r="138" spans="1:13" x14ac:dyDescent="0.2">
      <c r="A138" s="157">
        <v>84</v>
      </c>
      <c r="B138" s="145" t="s">
        <v>42</v>
      </c>
      <c r="C138" s="131" t="s">
        <v>61</v>
      </c>
      <c r="D138" s="73" t="s">
        <v>1</v>
      </c>
      <c r="E138" s="54" t="s">
        <v>17</v>
      </c>
      <c r="F138" s="54" t="s">
        <v>17</v>
      </c>
      <c r="G138" s="30">
        <f t="shared" si="53"/>
        <v>27202286390.82</v>
      </c>
      <c r="H138" s="30">
        <f>H139+H140+H141</f>
        <v>3791445870.6199999</v>
      </c>
      <c r="I138" s="30">
        <f t="shared" ref="I138:M138" si="54">I139+I140+I141</f>
        <v>4004499715.1599998</v>
      </c>
      <c r="J138" s="30">
        <f t="shared" si="54"/>
        <v>4265044629</v>
      </c>
      <c r="K138" s="30">
        <f t="shared" si="54"/>
        <v>5123647899.04</v>
      </c>
      <c r="L138" s="30">
        <f t="shared" si="54"/>
        <v>4981669294</v>
      </c>
      <c r="M138" s="30">
        <f t="shared" si="54"/>
        <v>5035978983</v>
      </c>
    </row>
    <row r="139" spans="1:13" ht="22.5" x14ac:dyDescent="0.2">
      <c r="A139" s="157"/>
      <c r="B139" s="145"/>
      <c r="C139" s="131"/>
      <c r="D139" s="72" t="s">
        <v>119</v>
      </c>
      <c r="E139" s="54"/>
      <c r="F139" s="54" t="s">
        <v>17</v>
      </c>
      <c r="G139" s="30">
        <f t="shared" si="53"/>
        <v>109043688.59999999</v>
      </c>
      <c r="H139" s="30">
        <f t="shared" ref="H139:M141" si="55">H9</f>
        <v>0</v>
      </c>
      <c r="I139" s="30">
        <f t="shared" si="55"/>
        <v>0</v>
      </c>
      <c r="J139" s="30">
        <f t="shared" si="55"/>
        <v>0</v>
      </c>
      <c r="K139" s="30">
        <f t="shared" si="55"/>
        <v>109043688.59999999</v>
      </c>
      <c r="L139" s="30">
        <f t="shared" si="55"/>
        <v>0</v>
      </c>
      <c r="M139" s="30">
        <f t="shared" si="55"/>
        <v>0</v>
      </c>
    </row>
    <row r="140" spans="1:13" ht="12.75" customHeight="1" x14ac:dyDescent="0.2">
      <c r="A140" s="157"/>
      <c r="B140" s="145"/>
      <c r="C140" s="131"/>
      <c r="D140" s="73" t="s">
        <v>13</v>
      </c>
      <c r="E140" s="54" t="s">
        <v>17</v>
      </c>
      <c r="F140" s="54" t="s">
        <v>17</v>
      </c>
      <c r="G140" s="30">
        <f t="shared" si="53"/>
        <v>19399755929.84</v>
      </c>
      <c r="H140" s="30">
        <f t="shared" si="55"/>
        <v>2585595100</v>
      </c>
      <c r="I140" s="30">
        <f t="shared" si="55"/>
        <v>2709636417.4000001</v>
      </c>
      <c r="J140" s="30">
        <f t="shared" si="55"/>
        <v>2921008590</v>
      </c>
      <c r="K140" s="30">
        <f t="shared" si="55"/>
        <v>3708358655.4400001</v>
      </c>
      <c r="L140" s="30">
        <f t="shared" si="55"/>
        <v>3710423739</v>
      </c>
      <c r="M140" s="30">
        <f t="shared" si="55"/>
        <v>3764733428</v>
      </c>
    </row>
    <row r="141" spans="1:13" ht="33.75" x14ac:dyDescent="0.2">
      <c r="A141" s="157"/>
      <c r="B141" s="145"/>
      <c r="C141" s="131"/>
      <c r="D141" s="73" t="s">
        <v>41</v>
      </c>
      <c r="E141" s="54" t="s">
        <v>17</v>
      </c>
      <c r="F141" s="54" t="s">
        <v>17</v>
      </c>
      <c r="G141" s="30">
        <f t="shared" si="53"/>
        <v>7693486772.3799992</v>
      </c>
      <c r="H141" s="30">
        <f t="shared" si="55"/>
        <v>1205850770.6199999</v>
      </c>
      <c r="I141" s="30">
        <f t="shared" si="55"/>
        <v>1294863297.7599998</v>
      </c>
      <c r="J141" s="30">
        <f t="shared" si="55"/>
        <v>1344036039</v>
      </c>
      <c r="K141" s="30">
        <f t="shared" si="55"/>
        <v>1306245555</v>
      </c>
      <c r="L141" s="30">
        <f t="shared" si="55"/>
        <v>1271245555</v>
      </c>
      <c r="M141" s="30">
        <f t="shared" si="55"/>
        <v>1271245555</v>
      </c>
    </row>
    <row r="142" spans="1:13" x14ac:dyDescent="0.2">
      <c r="A142" s="5"/>
      <c r="B142" s="11"/>
      <c r="C142" s="76"/>
      <c r="D142" s="76"/>
      <c r="E142" s="6"/>
      <c r="F142" s="53"/>
      <c r="G142" s="7"/>
      <c r="H142" s="7"/>
      <c r="I142" s="7"/>
      <c r="J142" s="7"/>
      <c r="L142" s="7"/>
      <c r="M142" s="7"/>
    </row>
    <row r="143" spans="1:13" x14ac:dyDescent="0.2">
      <c r="A143" s="8"/>
      <c r="B143" s="158" t="s">
        <v>70</v>
      </c>
      <c r="C143" s="158"/>
      <c r="D143" s="158"/>
      <c r="E143" s="2"/>
      <c r="F143" s="57"/>
      <c r="G143" s="156" t="s">
        <v>71</v>
      </c>
      <c r="H143" s="156"/>
      <c r="I143" s="156"/>
      <c r="J143" s="156"/>
      <c r="L143" s="27"/>
      <c r="M143" s="27"/>
    </row>
    <row r="144" spans="1:13" x14ac:dyDescent="0.2">
      <c r="A144" s="8"/>
      <c r="B144" s="158"/>
      <c r="C144" s="158"/>
      <c r="D144" s="158"/>
      <c r="E144" s="2"/>
      <c r="F144" s="57"/>
      <c r="G144" s="156"/>
      <c r="H144" s="156"/>
      <c r="I144" s="156"/>
      <c r="J144" s="156"/>
      <c r="L144" s="27"/>
      <c r="M144" s="27"/>
    </row>
    <row r="145" spans="1:13" x14ac:dyDescent="0.2">
      <c r="A145" s="8"/>
      <c r="B145" s="29" t="s">
        <v>98</v>
      </c>
      <c r="C145" s="9"/>
      <c r="D145" s="10"/>
      <c r="E145" s="2"/>
      <c r="F145" s="57"/>
      <c r="G145" s="2"/>
      <c r="H145" s="2"/>
      <c r="I145" s="2"/>
      <c r="J145" s="2"/>
      <c r="L145" s="2"/>
      <c r="M145" s="2"/>
    </row>
    <row r="146" spans="1:13" x14ac:dyDescent="0.2">
      <c r="A146" s="8"/>
      <c r="B146" s="9"/>
      <c r="C146" s="9"/>
      <c r="D146" s="10"/>
      <c r="E146" s="2"/>
      <c r="F146" s="57"/>
      <c r="G146" s="33"/>
      <c r="H146" s="33"/>
      <c r="I146" s="33"/>
      <c r="J146" s="33"/>
      <c r="K146" s="33"/>
      <c r="L146" s="33"/>
      <c r="M146" s="33"/>
    </row>
    <row r="147" spans="1:13" x14ac:dyDescent="0.2">
      <c r="A147" s="8"/>
      <c r="B147" s="76"/>
      <c r="C147" s="76"/>
      <c r="D147" s="10"/>
      <c r="E147" s="2"/>
      <c r="F147" s="57"/>
      <c r="G147" s="33"/>
      <c r="H147" s="33"/>
      <c r="I147" s="33"/>
      <c r="J147" s="33"/>
      <c r="K147" s="33"/>
      <c r="L147" s="33"/>
      <c r="M147" s="33"/>
    </row>
    <row r="148" spans="1:13" x14ac:dyDescent="0.2">
      <c r="A148" s="12"/>
      <c r="B148" s="13"/>
      <c r="C148" s="13"/>
      <c r="D148" s="14"/>
      <c r="E148" s="1"/>
      <c r="F148" s="58"/>
      <c r="G148" s="33"/>
      <c r="H148" s="33"/>
      <c r="I148" s="33"/>
      <c r="J148" s="33"/>
      <c r="K148" s="33"/>
      <c r="L148" s="33"/>
      <c r="M148" s="33"/>
    </row>
    <row r="149" spans="1:13" x14ac:dyDescent="0.2">
      <c r="A149" s="12"/>
      <c r="B149" s="13"/>
      <c r="C149" s="13"/>
      <c r="D149" s="14"/>
      <c r="E149" s="1"/>
      <c r="F149" s="58"/>
      <c r="G149" s="1"/>
      <c r="H149" s="1"/>
      <c r="I149" s="1"/>
      <c r="J149" s="1"/>
      <c r="L149" s="1"/>
      <c r="M149" s="1"/>
    </row>
  </sheetData>
  <sheetProtection selectLockedCells="1" selectUnlockedCells="1"/>
  <autoFilter ref="A6:L141"/>
  <mergeCells count="72">
    <mergeCell ref="B143:D144"/>
    <mergeCell ref="G143:J144"/>
    <mergeCell ref="A134:A137"/>
    <mergeCell ref="B134:B137"/>
    <mergeCell ref="C134:C137"/>
    <mergeCell ref="A138:A141"/>
    <mergeCell ref="B138:B141"/>
    <mergeCell ref="C138:C141"/>
    <mergeCell ref="A126:A129"/>
    <mergeCell ref="B126:B129"/>
    <mergeCell ref="C126:C129"/>
    <mergeCell ref="A130:A133"/>
    <mergeCell ref="B130:B133"/>
    <mergeCell ref="C130:C133"/>
    <mergeCell ref="A67:A69"/>
    <mergeCell ref="B67:B69"/>
    <mergeCell ref="C67:C69"/>
    <mergeCell ref="A122:A125"/>
    <mergeCell ref="B122:B125"/>
    <mergeCell ref="C122:C125"/>
    <mergeCell ref="A58:A60"/>
    <mergeCell ref="B58:B60"/>
    <mergeCell ref="C58:C60"/>
    <mergeCell ref="A64:A66"/>
    <mergeCell ref="B64:B66"/>
    <mergeCell ref="C64:C66"/>
    <mergeCell ref="A52:A54"/>
    <mergeCell ref="B52:B54"/>
    <mergeCell ref="C52:C54"/>
    <mergeCell ref="A55:A57"/>
    <mergeCell ref="B55:B57"/>
    <mergeCell ref="C55:C57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3:A25"/>
    <mergeCell ref="B23:B25"/>
    <mergeCell ref="C23:C25"/>
    <mergeCell ref="A30:A33"/>
    <mergeCell ref="B30:B33"/>
    <mergeCell ref="C30:C33"/>
    <mergeCell ref="A16:A17"/>
    <mergeCell ref="B16:B17"/>
    <mergeCell ref="C16:C17"/>
    <mergeCell ref="A20:A22"/>
    <mergeCell ref="B20:B22"/>
    <mergeCell ref="C20:C22"/>
    <mergeCell ref="A8:A11"/>
    <mergeCell ref="B8:B11"/>
    <mergeCell ref="C8:C11"/>
    <mergeCell ref="A12:A15"/>
    <mergeCell ref="B12:B15"/>
    <mergeCell ref="C12:C15"/>
    <mergeCell ref="G1:J1"/>
    <mergeCell ref="G2:L2"/>
    <mergeCell ref="A3:L3"/>
    <mergeCell ref="J4:L4"/>
    <mergeCell ref="A5:A6"/>
    <mergeCell ref="B5:B6"/>
    <mergeCell ref="C5:C6"/>
    <mergeCell ref="D5:D6"/>
    <mergeCell ref="E5:F5"/>
    <mergeCell ref="G5:M5"/>
  </mergeCells>
  <pageMargins left="0.23622047244094491" right="0.19685039370078741" top="0.43307086614173229" bottom="0.35433070866141736" header="0.23622047244094491" footer="0.19685039370078741"/>
  <pageSetup paperSize="9" scale="85" orientation="landscape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2</vt:lpstr>
      <vt:lpstr>старая субвенция</vt:lpstr>
      <vt:lpstr>'Приложение 2'!Заголовки_для_печати</vt:lpstr>
      <vt:lpstr>'старая субвенция'!Заголовки_для_печати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2022-02-04T05:17:41Z</dcterms:modified>
</cp:coreProperties>
</file>