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05" windowWidth="14805" windowHeight="7710"/>
  </bookViews>
  <sheets>
    <sheet name="Расходы" sheetId="3" r:id="rId1"/>
  </sheets>
  <definedNames>
    <definedName name="_xlnm.Print_Titles" localSheetId="0">Расходы!$6:$8</definedName>
  </definedNames>
  <calcPr calcId="152511"/>
</workbook>
</file>

<file path=xl/calcChain.xml><?xml version="1.0" encoding="utf-8"?>
<calcChain xmlns="http://schemas.openxmlformats.org/spreadsheetml/2006/main">
  <c r="I87" i="3" l="1"/>
  <c r="K87" i="3"/>
  <c r="K86" i="3"/>
  <c r="I85" i="3"/>
  <c r="I84" i="3"/>
  <c r="K81" i="3"/>
  <c r="K80" i="3"/>
  <c r="K49" i="3" l="1"/>
  <c r="K22" i="3"/>
  <c r="K37" i="3" l="1"/>
  <c r="K43" i="3"/>
  <c r="K42" i="3"/>
  <c r="K67" i="3"/>
  <c r="K40" i="3" l="1"/>
  <c r="K46" i="3" l="1"/>
  <c r="K38" i="3"/>
  <c r="K19" i="3"/>
  <c r="K15" i="3"/>
  <c r="K57" i="3"/>
  <c r="K59" i="3" l="1"/>
  <c r="K35" i="3"/>
  <c r="I29" i="3" l="1"/>
  <c r="K96" i="3" l="1"/>
  <c r="K102" i="3" s="1"/>
  <c r="I86" i="3"/>
  <c r="K79" i="3"/>
  <c r="K78" i="3"/>
  <c r="I82" i="3"/>
  <c r="I83" i="3"/>
  <c r="I81" i="3"/>
  <c r="I80" i="3"/>
  <c r="K56" i="3"/>
  <c r="K52" i="3"/>
  <c r="K45" i="3"/>
  <c r="K44" i="3"/>
  <c r="M56" i="3"/>
  <c r="L56" i="3"/>
  <c r="K17" i="3"/>
  <c r="K16" i="3"/>
  <c r="K97" i="3" l="1"/>
  <c r="I97" i="3" s="1"/>
  <c r="K13" i="3"/>
  <c r="I13" i="3" s="1"/>
  <c r="I102" i="3"/>
  <c r="I78" i="3"/>
  <c r="K76" i="3"/>
  <c r="K94" i="3"/>
  <c r="I94" i="3" s="1"/>
  <c r="I96" i="3"/>
  <c r="K77" i="3"/>
  <c r="I79" i="3"/>
  <c r="J64" i="3"/>
  <c r="J63" i="3"/>
  <c r="J62" i="3"/>
  <c r="M64" i="3"/>
  <c r="L64" i="3"/>
  <c r="K64" i="3"/>
  <c r="M63" i="3"/>
  <c r="L63" i="3"/>
  <c r="K63" i="3"/>
  <c r="M62" i="3"/>
  <c r="L62" i="3"/>
  <c r="K62" i="3"/>
  <c r="K61" i="3" s="1"/>
  <c r="K25" i="3" s="1"/>
  <c r="K27" i="3" l="1"/>
  <c r="I27" i="3" s="1"/>
  <c r="I76" i="3"/>
  <c r="K28" i="3"/>
  <c r="I77" i="3"/>
  <c r="M46" i="3"/>
  <c r="L46" i="3"/>
  <c r="I42" i="3"/>
  <c r="I41" i="3"/>
  <c r="K12" i="3" l="1"/>
  <c r="K101" i="3" s="1"/>
  <c r="I28" i="3"/>
  <c r="I51" i="3"/>
  <c r="I50" i="3"/>
  <c r="I69" i="3" l="1"/>
  <c r="I68" i="3"/>
  <c r="I63" i="3"/>
  <c r="I62" i="3"/>
  <c r="I64" i="3"/>
  <c r="M65" i="3"/>
  <c r="M53" i="3"/>
  <c r="L53" i="3"/>
  <c r="K53" i="3"/>
  <c r="I43" i="3"/>
  <c r="I40" i="3"/>
  <c r="L19" i="3"/>
  <c r="L18" i="3" s="1"/>
  <c r="I23" i="3"/>
  <c r="I21" i="3"/>
  <c r="I24" i="3"/>
  <c r="M19" i="3"/>
  <c r="M18" i="3" s="1"/>
  <c r="M15" i="3"/>
  <c r="M14" i="3" s="1"/>
  <c r="L60" i="3" l="1"/>
  <c r="L36" i="3"/>
  <c r="L12" i="3"/>
  <c r="L34" i="3"/>
  <c r="L26" i="3"/>
  <c r="K60" i="3"/>
  <c r="K74" i="3" s="1"/>
  <c r="K34" i="3"/>
  <c r="K26" i="3"/>
  <c r="K36" i="3"/>
  <c r="M60" i="3"/>
  <c r="M74" i="3" s="1"/>
  <c r="M34" i="3"/>
  <c r="M26" i="3"/>
  <c r="M36" i="3"/>
  <c r="M12" i="3"/>
  <c r="M61" i="3"/>
  <c r="M70" i="3" s="1"/>
  <c r="M38" i="3"/>
  <c r="M35" i="3" s="1"/>
  <c r="I67" i="3"/>
  <c r="M59" i="3"/>
  <c r="I22" i="3"/>
  <c r="L74" i="3"/>
  <c r="L38" i="3"/>
  <c r="J38" i="3"/>
  <c r="J19" i="3"/>
  <c r="J16" i="3"/>
  <c r="I16" i="3" s="1"/>
  <c r="L15" i="3"/>
  <c r="L14" i="3" s="1"/>
  <c r="K14" i="3"/>
  <c r="L61" i="3"/>
  <c r="L70" i="3" s="1"/>
  <c r="K70" i="3"/>
  <c r="K71" i="3" s="1"/>
  <c r="J61" i="3"/>
  <c r="J70" i="3" s="1"/>
  <c r="L65" i="3"/>
  <c r="K65" i="3"/>
  <c r="J65" i="3"/>
  <c r="M101" i="3" l="1"/>
  <c r="I60" i="3"/>
  <c r="K33" i="3"/>
  <c r="L59" i="3"/>
  <c r="L35" i="3"/>
  <c r="M25" i="3"/>
  <c r="M10" i="3" s="1"/>
  <c r="M33" i="3"/>
  <c r="I61" i="3"/>
  <c r="I65" i="3"/>
  <c r="I70" i="3"/>
  <c r="M71" i="3"/>
  <c r="M73" i="3"/>
  <c r="M100" i="3" s="1"/>
  <c r="M98" i="3" s="1"/>
  <c r="L73" i="3"/>
  <c r="L71" i="3"/>
  <c r="I38" i="3"/>
  <c r="I19" i="3"/>
  <c r="K18" i="3"/>
  <c r="K10" i="3" s="1"/>
  <c r="J52" i="3"/>
  <c r="I52" i="3" s="1"/>
  <c r="K100" i="3" l="1"/>
  <c r="K98" i="3" s="1"/>
  <c r="L33" i="3"/>
  <c r="L25" i="3"/>
  <c r="L10" i="3" s="1"/>
  <c r="K73" i="3"/>
  <c r="L101" i="3"/>
  <c r="J57" i="3"/>
  <c r="I57" i="3" s="1"/>
  <c r="J44" i="3"/>
  <c r="I44" i="3" s="1"/>
  <c r="J45" i="3"/>
  <c r="I45" i="3" s="1"/>
  <c r="I101" i="3" l="1"/>
  <c r="J48" i="3"/>
  <c r="J17" i="3"/>
  <c r="I48" i="3" l="1"/>
  <c r="I17" i="3"/>
  <c r="J15" i="3"/>
  <c r="J55" i="3"/>
  <c r="J56" i="3"/>
  <c r="I56" i="3" s="1"/>
  <c r="I55" i="3" l="1"/>
  <c r="J53" i="3"/>
  <c r="J14" i="3"/>
  <c r="I15" i="3"/>
  <c r="I14" i="3" s="1"/>
  <c r="J58" i="3"/>
  <c r="I58" i="3" s="1"/>
  <c r="J12" i="3" l="1"/>
  <c r="J36" i="3"/>
  <c r="I36" i="3" s="1"/>
  <c r="J26" i="3"/>
  <c r="J34" i="3"/>
  <c r="I34" i="3" s="1"/>
  <c r="I53" i="3"/>
  <c r="J37" i="3"/>
  <c r="I37" i="3" s="1"/>
  <c r="J18" i="3" l="1"/>
  <c r="I18" i="3" l="1"/>
  <c r="J49" i="3"/>
  <c r="I49" i="3" l="1"/>
  <c r="J46" i="3"/>
  <c r="J59" i="3" l="1"/>
  <c r="I46" i="3"/>
  <c r="J35" i="3"/>
  <c r="J74" i="3"/>
  <c r="I74" i="3" s="1"/>
  <c r="I35" i="3" l="1"/>
  <c r="J33" i="3"/>
  <c r="I33" i="3" s="1"/>
  <c r="J25" i="3"/>
  <c r="J98" i="3" s="1"/>
  <c r="J71" i="3"/>
  <c r="I71" i="3" s="1"/>
  <c r="J73" i="3"/>
  <c r="I73" i="3" s="1"/>
  <c r="I59" i="3"/>
  <c r="L100" i="3" l="1"/>
  <c r="L98" i="3" s="1"/>
  <c r="I98" i="3" l="1"/>
  <c r="I25" i="3"/>
  <c r="I12" i="3"/>
  <c r="I26" i="3" l="1"/>
  <c r="J100" i="3"/>
  <c r="I100" i="3" s="1"/>
  <c r="J10" i="3" l="1"/>
  <c r="I10" i="3" s="1"/>
</calcChain>
</file>

<file path=xl/sharedStrings.xml><?xml version="1.0" encoding="utf-8"?>
<sst xmlns="http://schemas.openxmlformats.org/spreadsheetml/2006/main" count="506" uniqueCount="84">
  <si>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</si>
  <si>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</si>
  <si>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</si>
  <si>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</si>
  <si>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</si>
  <si>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</si>
  <si>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</si>
  <si>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</si>
  <si>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</si>
  <si>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</si>
  <si>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</si>
  <si>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</si>
  <si>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</si>
  <si>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</si>
  <si>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</si>
  <si>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</si>
  <si>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Администрации Ленинского района, Трусовского района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</si>
  <si>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</si>
  <si>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</si>
  <si>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</si>
  <si>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</si>
  <si>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</si>
  <si>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</si>
  <si>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</si>
  <si>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</si>
  <si>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</si>
  <si>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</si>
  <si>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</si>
  <si>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</si>
  <si>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Советского района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</si>
  <si>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</si>
  <si>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</si>
  <si>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</si>
  <si>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</t>
  </si>
  <si>
    <t>Администрации Кировского района, Ленинского района, Советского района, Трусовского района города Астрахани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</si>
  <si>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</t>
  </si>
  <si>
    <t>Итого по Задаче 1.1.</t>
  </si>
  <si>
    <r>
      <rPr>
        <b/>
        <sz val="10"/>
        <color theme="1"/>
        <rFont val="Times New Roman"/>
        <family val="1"/>
        <charset val="204"/>
      </rPr>
      <t xml:space="preserve"> Мероприятие 1. </t>
    </r>
    <r>
      <rPr>
        <sz val="10"/>
        <color theme="1"/>
        <rFont val="Times New Roman"/>
        <family val="1"/>
        <charset val="204"/>
      </rPr>
      <t xml:space="preserve">             Демонтаж самовольно установленных строений</t>
    </r>
  </si>
  <si>
    <t>Бюджет Астраханской области</t>
  </si>
  <si>
    <t>Управление по коммунальному хозяйству и благоустройству администрации МО "Город Астрахань"(МБУ       г. Астрахани "Чистый город")</t>
  </si>
  <si>
    <t>Управление по коммунальному хозяйству администрации МО "Город Астрахань", МБУ  г. Астрахань "Чистый город"</t>
  </si>
  <si>
    <t>Управление по коммунальному хозяйству и благоусвтройству администраци МО "Город Астрахань"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</si>
  <si>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</si>
  <si>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</si>
  <si>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</si>
  <si>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r>
      <t xml:space="preserve">Цель 1. </t>
    </r>
    <r>
      <rPr>
        <sz val="10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</si>
  <si>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0"/>
        <color theme="1"/>
        <rFont val="Times New Roman"/>
        <family val="1"/>
        <charset val="204"/>
      </rPr>
      <t>Задача 1.1.</t>
    </r>
    <r>
      <rPr>
        <sz val="10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</si>
  <si>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Основное мероприятие 1.1.1. </t>
    </r>
    <r>
      <rPr>
        <sz val="10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</si>
  <si>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Мероприятие 1. </t>
    </r>
    <r>
      <rPr>
        <sz val="10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</si>
  <si>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</si>
  <si>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</si>
  <si>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0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</si>
  <si>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Цель 1.1. 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</si>
  <si>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0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0"/>
        <color theme="1"/>
        <rFont val="Times New Roman"/>
        <family val="1"/>
        <charset val="204"/>
      </rPr>
      <t>"</t>
    </r>
  </si>
  <si>
    <r>
      <rPr>
        <b/>
        <sz val="10"/>
        <color theme="1"/>
        <rFont val="Times New Roman"/>
        <family val="1"/>
        <charset val="204"/>
      </rPr>
      <t xml:space="preserve">Мероприятие 1.1.1. </t>
    </r>
    <r>
      <rPr>
        <sz val="10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</si>
  <si>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0"/>
        <color theme="1"/>
        <rFont val="Times New Roman"/>
        <family val="1"/>
        <charset val="204"/>
      </rPr>
      <t xml:space="preserve">Мероприятие 1.1.2. </t>
    </r>
    <r>
      <rPr>
        <sz val="10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</si>
  <si>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color theme="1"/>
        <rFont val="Times New Roman"/>
        <family val="1"/>
        <charset val="204"/>
      </rPr>
      <t xml:space="preserve">Мероприятие 1.1.4. </t>
    </r>
    <r>
      <rPr>
        <sz val="10"/>
        <color theme="1"/>
        <rFont val="Times New Roman"/>
        <family val="1"/>
        <charset val="204"/>
      </rPr>
      <t>Освещение города Астрахани</t>
    </r>
  </si>
  <si>
    <r>
      <rPr>
        <b/>
        <sz val="10"/>
        <color theme="1"/>
        <rFont val="Times New Roman"/>
        <family val="1"/>
        <charset val="204"/>
      </rPr>
      <t xml:space="preserve">Мероприятие 1.1.5. </t>
    </r>
    <r>
      <rPr>
        <sz val="10"/>
        <color theme="1"/>
        <rFont val="Times New Roman"/>
        <family val="1"/>
        <charset val="204"/>
      </rPr>
      <t xml:space="preserve">Текущие расходы по благоустройству </t>
    </r>
  </si>
  <si>
    <r>
      <rPr>
        <b/>
        <sz val="10"/>
        <color theme="1"/>
        <rFont val="Times New Roman"/>
        <family val="1"/>
        <charset val="204"/>
      </rPr>
      <t xml:space="preserve">Мероприятие 1.1.6. </t>
    </r>
    <r>
      <rPr>
        <sz val="10"/>
        <color theme="1"/>
        <rFont val="Times New Roman"/>
        <family val="1"/>
        <charset val="204"/>
      </rPr>
      <t>Обеспечение санитарно-эпидемиологического благополучие населения</t>
    </r>
  </si>
  <si>
    <r>
      <rPr>
        <b/>
        <sz val="10"/>
        <color theme="1"/>
        <rFont val="Times New Roman"/>
        <family val="1"/>
        <charset val="204"/>
      </rPr>
      <t xml:space="preserve">Мероприятие 1.1.7. </t>
    </r>
    <r>
      <rPr>
        <sz val="10"/>
        <color theme="1"/>
        <rFont val="Times New Roman"/>
        <family val="1"/>
        <charset val="204"/>
      </rPr>
      <t>Уборка улиц города</t>
    </r>
  </si>
  <si>
    <r>
      <t xml:space="preserve">Мероприятие 1.1.8. </t>
    </r>
    <r>
      <rPr>
        <sz val="10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</si>
  <si>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</si>
  <si>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0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</si>
  <si>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t>Начальник  управления</t>
  </si>
  <si>
    <t>В.В.Наумов</t>
  </si>
  <si>
    <r>
      <t xml:space="preserve">Мероприятие 1.1.3 </t>
    </r>
    <r>
      <rPr>
        <sz val="10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</si>
  <si>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t>Администрации Ленинского района,Трусовского района,Кировского района</t>
  </si>
  <si>
    <t xml:space="preserve">Администрация Кировского района </t>
  </si>
  <si>
    <t>2019 год</t>
  </si>
  <si>
    <r>
      <t xml:space="preserve">Задача 1.3.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</si>
  <si>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</si>
  <si>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</si>
  <si>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</si>
  <si>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r>
      <t xml:space="preserve">Цель 2.1.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</si>
  <si>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0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</si>
  <si>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</si>
  <si>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0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</si>
  <si>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t>Итого по Задаче 2.1.</t>
  </si>
  <si>
    <r>
      <t xml:space="preserve">Задача 2.2. </t>
    </r>
    <r>
      <rPr>
        <sz val="10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</si>
  <si>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Мероприятие 2.2.1. </t>
    </r>
    <r>
      <rPr>
        <sz val="10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</si>
  <si>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Итого по Задаче 2.2</t>
  </si>
  <si>
    <r>
      <t xml:space="preserve">Задача 1.4.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</si>
  <si>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t xml:space="preserve">Приложение 3 к постановлению администрации муниципального образования "Город Астрахань" от ___________№_______         Приложение 3 к муниципальной программе  муниципального образования  "Город Астрахань"  "Повышение уровня благоустройства и улучшение санитарного состояния города Астрахани"                                                               </t>
  </si>
  <si>
    <r>
      <t xml:space="preserve">Мероприятие 2.1.3. </t>
    </r>
    <r>
      <rPr>
        <sz val="10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</si>
</sst>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43" fontId="10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0" fillId="0" borderId="0" xfId="0" applyNumberFormat="1" applyBorder="1"/>
    <xf numFmtId="4" fontId="0" fillId="0" borderId="0" xfId="0" applyNumberFormat="1"/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center" vertical="center" wrapText="1"/>
    </xf>
    <xf numFmtId="2" fontId="7" fillId="0" borderId="12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2" fontId="7" fillId="2" borderId="0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2" fillId="0" borderId="5" xfId="0" applyFont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43" fontId="7" fillId="0" borderId="1" xfId="2" applyFont="1" applyFill="1" applyBorder="1" applyAlignment="1">
      <alignment horizontal="center" vertical="center" wrapText="1"/>
    </xf>
    <xf numFmtId="43" fontId="7" fillId="2" borderId="1" xfId="2" applyFont="1" applyFill="1" applyBorder="1" applyAlignment="1">
      <alignment horizontal="center" vertical="center" wrapText="1"/>
    </xf>
    <xf numFmtId="43" fontId="7" fillId="0" borderId="4" xfId="2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43" fontId="2" fillId="2" borderId="1" xfId="2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2" fontId="8" fillId="0" borderId="8" xfId="0" applyNumberFormat="1" applyFont="1" applyFill="1" applyBorder="1" applyAlignment="1">
      <alignment horizontal="center" vertical="center" wrapText="1"/>
    </xf>
    <xf numFmtId="2" fontId="8" fillId="0" borderId="9" xfId="0" applyNumberFormat="1" applyFont="1" applyFill="1" applyBorder="1" applyAlignment="1">
      <alignment horizontal="center" vertical="center" wrapText="1"/>
    </xf>
    <xf numFmtId="2" fontId="8" fillId="0" borderId="11" xfId="0" applyNumberFormat="1" applyFont="1" applyFill="1" applyBorder="1" applyAlignment="1">
      <alignment horizontal="center" vertical="center" wrapText="1"/>
    </xf>
    <xf numFmtId="2" fontId="8" fillId="0" borderId="7" xfId="0" applyNumberFormat="1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8" fillId="0" borderId="12" xfId="0" applyNumberFormat="1" applyFont="1" applyFill="1" applyBorder="1" applyAlignment="1">
      <alignment horizontal="center" vertical="center" wrapText="1"/>
    </xf>
    <xf numFmtId="2" fontId="8" fillId="0" borderId="10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Fill="1" applyBorder="1" applyAlignment="1">
      <alignment horizontal="center" vertical="center" wrapText="1"/>
    </xf>
    <xf numFmtId="2" fontId="8" fillId="0" borderId="14" xfId="0" applyNumberFormat="1" applyFont="1" applyFill="1" applyBorder="1" applyAlignment="1">
      <alignment horizontal="center" vertical="center" wrapText="1"/>
    </xf>
    <xf numFmtId="2" fontId="8" fillId="0" borderId="5" xfId="0" applyNumberFormat="1" applyFont="1" applyFill="1" applyBorder="1" applyAlignment="1">
      <alignment horizontal="center" vertical="center" wrapText="1"/>
    </xf>
    <xf numFmtId="2" fontId="8" fillId="0" borderId="15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7" fillId="0" borderId="15" xfId="0" applyNumberFormat="1" applyFont="1" applyFill="1" applyBorder="1" applyAlignment="1">
      <alignment horizontal="center" vertical="center" wrapText="1"/>
    </xf>
    <xf numFmtId="2" fontId="7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2" fontId="8" fillId="0" borderId="4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4" fontId="9" fillId="0" borderId="0" xfId="0" applyNumberFormat="1" applyFont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"/>
  <sheetViews>
    <sheetView tabSelected="1" zoomScale="70" zoomScaleNormal="70" workbookViewId="0">
      <pane ySplit="8" topLeftCell="A80" activePane="bottomLeft" state="frozen"/>
      <selection pane="bottomLeft" activeCell="C84" sqref="C84:C85"/>
    </sheetView>
  </sheetViews>
  <sheetFormatPr defaultColWidth="11.5703125" defaultRowHeight="15" x14ac:dyDescent="0.25"/>
  <cols>
    <col min="1" max="1" width="5.5703125" customWidth="1"/>
    <col min="2" max="2" width="19.140625" customWidth="1"/>
    <col min="3" max="3" width="18.5703125" customWidth="1"/>
    <col min="4" max="4" width="14.7109375" customWidth="1"/>
    <col min="5" max="5" width="6.85546875" customWidth="1"/>
    <col min="6" max="6" width="13.28515625" customWidth="1"/>
    <col min="7" max="7" width="6.28515625" customWidth="1"/>
    <col min="8" max="8" width="7.42578125" customWidth="1"/>
    <col min="9" max="9" width="17.85546875" customWidth="1"/>
    <col min="10" max="10" width="14.42578125" customWidth="1"/>
    <col min="11" max="11" width="16.7109375" style="45" customWidth="1"/>
    <col min="12" max="12" width="13.85546875" customWidth="1"/>
    <col min="13" max="13" width="15.42578125" bestFit="1" customWidth="1"/>
    <col min="14" max="16" width="12.7109375" bestFit="1" customWidth="1"/>
    <col min="249" max="249" width="4.5703125" customWidth="1"/>
    <col min="250" max="250" width="29.140625" customWidth="1"/>
    <col min="251" max="251" width="14.140625" customWidth="1"/>
    <col min="253" max="253" width="10" customWidth="1"/>
    <col min="254" max="254" width="19.85546875" customWidth="1"/>
    <col min="255" max="255" width="12.28515625" customWidth="1"/>
    <col min="256" max="256" width="10" customWidth="1"/>
    <col min="257" max="257" width="10.140625" customWidth="1"/>
    <col min="258" max="258" width="10.28515625" customWidth="1"/>
    <col min="259" max="259" width="10.42578125" customWidth="1"/>
    <col min="260" max="261" width="10.85546875" customWidth="1"/>
    <col min="262" max="262" width="9.7109375" customWidth="1"/>
    <col min="263" max="263" width="12.85546875" customWidth="1"/>
    <col min="505" max="505" width="4.5703125" customWidth="1"/>
    <col min="506" max="506" width="29.140625" customWidth="1"/>
    <col min="507" max="507" width="14.140625" customWidth="1"/>
    <col min="509" max="509" width="10" customWidth="1"/>
    <col min="510" max="510" width="19.85546875" customWidth="1"/>
    <col min="511" max="511" width="12.28515625" customWidth="1"/>
    <col min="512" max="512" width="10" customWidth="1"/>
    <col min="513" max="513" width="10.140625" customWidth="1"/>
    <col min="514" max="514" width="10.28515625" customWidth="1"/>
    <col min="515" max="515" width="10.42578125" customWidth="1"/>
    <col min="516" max="517" width="10.85546875" customWidth="1"/>
    <col min="518" max="518" width="9.7109375" customWidth="1"/>
    <col min="519" max="519" width="12.85546875" customWidth="1"/>
    <col min="761" max="761" width="4.5703125" customWidth="1"/>
    <col min="762" max="762" width="29.140625" customWidth="1"/>
    <col min="763" max="763" width="14.140625" customWidth="1"/>
    <col min="765" max="765" width="10" customWidth="1"/>
    <col min="766" max="766" width="19.85546875" customWidth="1"/>
    <col min="767" max="767" width="12.28515625" customWidth="1"/>
    <col min="768" max="768" width="10" customWidth="1"/>
    <col min="769" max="769" width="10.140625" customWidth="1"/>
    <col min="770" max="770" width="10.28515625" customWidth="1"/>
    <col min="771" max="771" width="10.42578125" customWidth="1"/>
    <col min="772" max="773" width="10.85546875" customWidth="1"/>
    <col min="774" max="774" width="9.7109375" customWidth="1"/>
    <col min="775" max="775" width="12.85546875" customWidth="1"/>
    <col min="1017" max="1017" width="4.5703125" customWidth="1"/>
    <col min="1018" max="1018" width="29.140625" customWidth="1"/>
    <col min="1019" max="1019" width="14.140625" customWidth="1"/>
    <col min="1021" max="1021" width="10" customWidth="1"/>
    <col min="1022" max="1022" width="19.85546875" customWidth="1"/>
    <col min="1023" max="1023" width="12.28515625" customWidth="1"/>
    <col min="1024" max="1024" width="10" customWidth="1"/>
    <col min="1025" max="1025" width="10.140625" customWidth="1"/>
    <col min="1026" max="1026" width="10.28515625" customWidth="1"/>
    <col min="1027" max="1027" width="10.42578125" customWidth="1"/>
    <col min="1028" max="1029" width="10.85546875" customWidth="1"/>
    <col min="1030" max="1030" width="9.7109375" customWidth="1"/>
    <col min="1031" max="1031" width="12.85546875" customWidth="1"/>
    <col min="1273" max="1273" width="4.5703125" customWidth="1"/>
    <col min="1274" max="1274" width="29.140625" customWidth="1"/>
    <col min="1275" max="1275" width="14.140625" customWidth="1"/>
    <col min="1277" max="1277" width="10" customWidth="1"/>
    <col min="1278" max="1278" width="19.85546875" customWidth="1"/>
    <col min="1279" max="1279" width="12.28515625" customWidth="1"/>
    <col min="1280" max="1280" width="10" customWidth="1"/>
    <col min="1281" max="1281" width="10.140625" customWidth="1"/>
    <col min="1282" max="1282" width="10.28515625" customWidth="1"/>
    <col min="1283" max="1283" width="10.42578125" customWidth="1"/>
    <col min="1284" max="1285" width="10.85546875" customWidth="1"/>
    <col min="1286" max="1286" width="9.7109375" customWidth="1"/>
    <col min="1287" max="1287" width="12.85546875" customWidth="1"/>
    <col min="1529" max="1529" width="4.5703125" customWidth="1"/>
    <col min="1530" max="1530" width="29.140625" customWidth="1"/>
    <col min="1531" max="1531" width="14.140625" customWidth="1"/>
    <col min="1533" max="1533" width="10" customWidth="1"/>
    <col min="1534" max="1534" width="19.85546875" customWidth="1"/>
    <col min="1535" max="1535" width="12.28515625" customWidth="1"/>
    <col min="1536" max="1536" width="10" customWidth="1"/>
    <col min="1537" max="1537" width="10.140625" customWidth="1"/>
    <col min="1538" max="1538" width="10.28515625" customWidth="1"/>
    <col min="1539" max="1539" width="10.42578125" customWidth="1"/>
    <col min="1540" max="1541" width="10.85546875" customWidth="1"/>
    <col min="1542" max="1542" width="9.7109375" customWidth="1"/>
    <col min="1543" max="1543" width="12.85546875" customWidth="1"/>
    <col min="1785" max="1785" width="4.5703125" customWidth="1"/>
    <col min="1786" max="1786" width="29.140625" customWidth="1"/>
    <col min="1787" max="1787" width="14.140625" customWidth="1"/>
    <col min="1789" max="1789" width="10" customWidth="1"/>
    <col min="1790" max="1790" width="19.85546875" customWidth="1"/>
    <col min="1791" max="1791" width="12.28515625" customWidth="1"/>
    <col min="1792" max="1792" width="10" customWidth="1"/>
    <col min="1793" max="1793" width="10.140625" customWidth="1"/>
    <col min="1794" max="1794" width="10.28515625" customWidth="1"/>
    <col min="1795" max="1795" width="10.42578125" customWidth="1"/>
    <col min="1796" max="1797" width="10.85546875" customWidth="1"/>
    <col min="1798" max="1798" width="9.7109375" customWidth="1"/>
    <col min="1799" max="1799" width="12.85546875" customWidth="1"/>
    <col min="2041" max="2041" width="4.5703125" customWidth="1"/>
    <col min="2042" max="2042" width="29.140625" customWidth="1"/>
    <col min="2043" max="2043" width="14.140625" customWidth="1"/>
    <col min="2045" max="2045" width="10" customWidth="1"/>
    <col min="2046" max="2046" width="19.85546875" customWidth="1"/>
    <col min="2047" max="2047" width="12.28515625" customWidth="1"/>
    <col min="2048" max="2048" width="10" customWidth="1"/>
    <col min="2049" max="2049" width="10.140625" customWidth="1"/>
    <col min="2050" max="2050" width="10.28515625" customWidth="1"/>
    <col min="2051" max="2051" width="10.42578125" customWidth="1"/>
    <col min="2052" max="2053" width="10.85546875" customWidth="1"/>
    <col min="2054" max="2054" width="9.7109375" customWidth="1"/>
    <col min="2055" max="2055" width="12.85546875" customWidth="1"/>
    <col min="2297" max="2297" width="4.5703125" customWidth="1"/>
    <col min="2298" max="2298" width="29.140625" customWidth="1"/>
    <col min="2299" max="2299" width="14.140625" customWidth="1"/>
    <col min="2301" max="2301" width="10" customWidth="1"/>
    <col min="2302" max="2302" width="19.85546875" customWidth="1"/>
    <col min="2303" max="2303" width="12.28515625" customWidth="1"/>
    <col min="2304" max="2304" width="10" customWidth="1"/>
    <col min="2305" max="2305" width="10.140625" customWidth="1"/>
    <col min="2306" max="2306" width="10.28515625" customWidth="1"/>
    <col min="2307" max="2307" width="10.42578125" customWidth="1"/>
    <col min="2308" max="2309" width="10.85546875" customWidth="1"/>
    <col min="2310" max="2310" width="9.7109375" customWidth="1"/>
    <col min="2311" max="2311" width="12.85546875" customWidth="1"/>
    <col min="2553" max="2553" width="4.5703125" customWidth="1"/>
    <col min="2554" max="2554" width="29.140625" customWidth="1"/>
    <col min="2555" max="2555" width="14.140625" customWidth="1"/>
    <col min="2557" max="2557" width="10" customWidth="1"/>
    <col min="2558" max="2558" width="19.85546875" customWidth="1"/>
    <col min="2559" max="2559" width="12.28515625" customWidth="1"/>
    <col min="2560" max="2560" width="10" customWidth="1"/>
    <col min="2561" max="2561" width="10.140625" customWidth="1"/>
    <col min="2562" max="2562" width="10.28515625" customWidth="1"/>
    <col min="2563" max="2563" width="10.42578125" customWidth="1"/>
    <col min="2564" max="2565" width="10.85546875" customWidth="1"/>
    <col min="2566" max="2566" width="9.7109375" customWidth="1"/>
    <col min="2567" max="2567" width="12.85546875" customWidth="1"/>
    <col min="2809" max="2809" width="4.5703125" customWidth="1"/>
    <col min="2810" max="2810" width="29.140625" customWidth="1"/>
    <col min="2811" max="2811" width="14.140625" customWidth="1"/>
    <col min="2813" max="2813" width="10" customWidth="1"/>
    <col min="2814" max="2814" width="19.85546875" customWidth="1"/>
    <col min="2815" max="2815" width="12.28515625" customWidth="1"/>
    <col min="2816" max="2816" width="10" customWidth="1"/>
    <col min="2817" max="2817" width="10.140625" customWidth="1"/>
    <col min="2818" max="2818" width="10.28515625" customWidth="1"/>
    <col min="2819" max="2819" width="10.42578125" customWidth="1"/>
    <col min="2820" max="2821" width="10.85546875" customWidth="1"/>
    <col min="2822" max="2822" width="9.7109375" customWidth="1"/>
    <col min="2823" max="2823" width="12.85546875" customWidth="1"/>
    <col min="3065" max="3065" width="4.5703125" customWidth="1"/>
    <col min="3066" max="3066" width="29.140625" customWidth="1"/>
    <col min="3067" max="3067" width="14.140625" customWidth="1"/>
    <col min="3069" max="3069" width="10" customWidth="1"/>
    <col min="3070" max="3070" width="19.85546875" customWidth="1"/>
    <col min="3071" max="3071" width="12.28515625" customWidth="1"/>
    <col min="3072" max="3072" width="10" customWidth="1"/>
    <col min="3073" max="3073" width="10.140625" customWidth="1"/>
    <col min="3074" max="3074" width="10.28515625" customWidth="1"/>
    <col min="3075" max="3075" width="10.42578125" customWidth="1"/>
    <col min="3076" max="3077" width="10.85546875" customWidth="1"/>
    <col min="3078" max="3078" width="9.7109375" customWidth="1"/>
    <col min="3079" max="3079" width="12.85546875" customWidth="1"/>
    <col min="3321" max="3321" width="4.5703125" customWidth="1"/>
    <col min="3322" max="3322" width="29.140625" customWidth="1"/>
    <col min="3323" max="3323" width="14.140625" customWidth="1"/>
    <col min="3325" max="3325" width="10" customWidth="1"/>
    <col min="3326" max="3326" width="19.85546875" customWidth="1"/>
    <col min="3327" max="3327" width="12.28515625" customWidth="1"/>
    <col min="3328" max="3328" width="10" customWidth="1"/>
    <col min="3329" max="3329" width="10.140625" customWidth="1"/>
    <col min="3330" max="3330" width="10.28515625" customWidth="1"/>
    <col min="3331" max="3331" width="10.42578125" customWidth="1"/>
    <col min="3332" max="3333" width="10.85546875" customWidth="1"/>
    <col min="3334" max="3334" width="9.7109375" customWidth="1"/>
    <col min="3335" max="3335" width="12.85546875" customWidth="1"/>
    <col min="3577" max="3577" width="4.5703125" customWidth="1"/>
    <col min="3578" max="3578" width="29.140625" customWidth="1"/>
    <col min="3579" max="3579" width="14.140625" customWidth="1"/>
    <col min="3581" max="3581" width="10" customWidth="1"/>
    <col min="3582" max="3582" width="19.85546875" customWidth="1"/>
    <col min="3583" max="3583" width="12.28515625" customWidth="1"/>
    <col min="3584" max="3584" width="10" customWidth="1"/>
    <col min="3585" max="3585" width="10.140625" customWidth="1"/>
    <col min="3586" max="3586" width="10.28515625" customWidth="1"/>
    <col min="3587" max="3587" width="10.42578125" customWidth="1"/>
    <col min="3588" max="3589" width="10.85546875" customWidth="1"/>
    <col min="3590" max="3590" width="9.7109375" customWidth="1"/>
    <col min="3591" max="3591" width="12.85546875" customWidth="1"/>
    <col min="3833" max="3833" width="4.5703125" customWidth="1"/>
    <col min="3834" max="3834" width="29.140625" customWidth="1"/>
    <col min="3835" max="3835" width="14.140625" customWidth="1"/>
    <col min="3837" max="3837" width="10" customWidth="1"/>
    <col min="3838" max="3838" width="19.85546875" customWidth="1"/>
    <col min="3839" max="3839" width="12.28515625" customWidth="1"/>
    <col min="3840" max="3840" width="10" customWidth="1"/>
    <col min="3841" max="3841" width="10.140625" customWidth="1"/>
    <col min="3842" max="3842" width="10.28515625" customWidth="1"/>
    <col min="3843" max="3843" width="10.42578125" customWidth="1"/>
    <col min="3844" max="3845" width="10.85546875" customWidth="1"/>
    <col min="3846" max="3846" width="9.7109375" customWidth="1"/>
    <col min="3847" max="3847" width="12.85546875" customWidth="1"/>
    <col min="4089" max="4089" width="4.5703125" customWidth="1"/>
    <col min="4090" max="4090" width="29.140625" customWidth="1"/>
    <col min="4091" max="4091" width="14.140625" customWidth="1"/>
    <col min="4093" max="4093" width="10" customWidth="1"/>
    <col min="4094" max="4094" width="19.85546875" customWidth="1"/>
    <col min="4095" max="4095" width="12.28515625" customWidth="1"/>
    <col min="4096" max="4096" width="10" customWidth="1"/>
    <col min="4097" max="4097" width="10.140625" customWidth="1"/>
    <col min="4098" max="4098" width="10.28515625" customWidth="1"/>
    <col min="4099" max="4099" width="10.42578125" customWidth="1"/>
    <col min="4100" max="4101" width="10.85546875" customWidth="1"/>
    <col min="4102" max="4102" width="9.7109375" customWidth="1"/>
    <col min="4103" max="4103" width="12.85546875" customWidth="1"/>
    <col min="4345" max="4345" width="4.5703125" customWidth="1"/>
    <col min="4346" max="4346" width="29.140625" customWidth="1"/>
    <col min="4347" max="4347" width="14.140625" customWidth="1"/>
    <col min="4349" max="4349" width="10" customWidth="1"/>
    <col min="4350" max="4350" width="19.85546875" customWidth="1"/>
    <col min="4351" max="4351" width="12.28515625" customWidth="1"/>
    <col min="4352" max="4352" width="10" customWidth="1"/>
    <col min="4353" max="4353" width="10.140625" customWidth="1"/>
    <col min="4354" max="4354" width="10.28515625" customWidth="1"/>
    <col min="4355" max="4355" width="10.42578125" customWidth="1"/>
    <col min="4356" max="4357" width="10.85546875" customWidth="1"/>
    <col min="4358" max="4358" width="9.7109375" customWidth="1"/>
    <col min="4359" max="4359" width="12.85546875" customWidth="1"/>
    <col min="4601" max="4601" width="4.5703125" customWidth="1"/>
    <col min="4602" max="4602" width="29.140625" customWidth="1"/>
    <col min="4603" max="4603" width="14.140625" customWidth="1"/>
    <col min="4605" max="4605" width="10" customWidth="1"/>
    <col min="4606" max="4606" width="19.85546875" customWidth="1"/>
    <col min="4607" max="4607" width="12.28515625" customWidth="1"/>
    <col min="4608" max="4608" width="10" customWidth="1"/>
    <col min="4609" max="4609" width="10.140625" customWidth="1"/>
    <col min="4610" max="4610" width="10.28515625" customWidth="1"/>
    <col min="4611" max="4611" width="10.42578125" customWidth="1"/>
    <col min="4612" max="4613" width="10.85546875" customWidth="1"/>
    <col min="4614" max="4614" width="9.7109375" customWidth="1"/>
    <col min="4615" max="4615" width="12.85546875" customWidth="1"/>
    <col min="4857" max="4857" width="4.5703125" customWidth="1"/>
    <col min="4858" max="4858" width="29.140625" customWidth="1"/>
    <col min="4859" max="4859" width="14.140625" customWidth="1"/>
    <col min="4861" max="4861" width="10" customWidth="1"/>
    <col min="4862" max="4862" width="19.85546875" customWidth="1"/>
    <col min="4863" max="4863" width="12.28515625" customWidth="1"/>
    <col min="4864" max="4864" width="10" customWidth="1"/>
    <col min="4865" max="4865" width="10.140625" customWidth="1"/>
    <col min="4866" max="4866" width="10.28515625" customWidth="1"/>
    <col min="4867" max="4867" width="10.42578125" customWidth="1"/>
    <col min="4868" max="4869" width="10.85546875" customWidth="1"/>
    <col min="4870" max="4870" width="9.7109375" customWidth="1"/>
    <col min="4871" max="4871" width="12.85546875" customWidth="1"/>
    <col min="5113" max="5113" width="4.5703125" customWidth="1"/>
    <col min="5114" max="5114" width="29.140625" customWidth="1"/>
    <col min="5115" max="5115" width="14.140625" customWidth="1"/>
    <col min="5117" max="5117" width="10" customWidth="1"/>
    <col min="5118" max="5118" width="19.85546875" customWidth="1"/>
    <col min="5119" max="5119" width="12.28515625" customWidth="1"/>
    <col min="5120" max="5120" width="10" customWidth="1"/>
    <col min="5121" max="5121" width="10.140625" customWidth="1"/>
    <col min="5122" max="5122" width="10.28515625" customWidth="1"/>
    <col min="5123" max="5123" width="10.42578125" customWidth="1"/>
    <col min="5124" max="5125" width="10.85546875" customWidth="1"/>
    <col min="5126" max="5126" width="9.7109375" customWidth="1"/>
    <col min="5127" max="5127" width="12.85546875" customWidth="1"/>
    <col min="5369" max="5369" width="4.5703125" customWidth="1"/>
    <col min="5370" max="5370" width="29.140625" customWidth="1"/>
    <col min="5371" max="5371" width="14.140625" customWidth="1"/>
    <col min="5373" max="5373" width="10" customWidth="1"/>
    <col min="5374" max="5374" width="19.85546875" customWidth="1"/>
    <col min="5375" max="5375" width="12.28515625" customWidth="1"/>
    <col min="5376" max="5376" width="10" customWidth="1"/>
    <col min="5377" max="5377" width="10.140625" customWidth="1"/>
    <col min="5378" max="5378" width="10.28515625" customWidth="1"/>
    <col min="5379" max="5379" width="10.42578125" customWidth="1"/>
    <col min="5380" max="5381" width="10.85546875" customWidth="1"/>
    <col min="5382" max="5382" width="9.7109375" customWidth="1"/>
    <col min="5383" max="5383" width="12.85546875" customWidth="1"/>
    <col min="5625" max="5625" width="4.5703125" customWidth="1"/>
    <col min="5626" max="5626" width="29.140625" customWidth="1"/>
    <col min="5627" max="5627" width="14.140625" customWidth="1"/>
    <col min="5629" max="5629" width="10" customWidth="1"/>
    <col min="5630" max="5630" width="19.85546875" customWidth="1"/>
    <col min="5631" max="5631" width="12.28515625" customWidth="1"/>
    <col min="5632" max="5632" width="10" customWidth="1"/>
    <col min="5633" max="5633" width="10.140625" customWidth="1"/>
    <col min="5634" max="5634" width="10.28515625" customWidth="1"/>
    <col min="5635" max="5635" width="10.42578125" customWidth="1"/>
    <col min="5636" max="5637" width="10.85546875" customWidth="1"/>
    <col min="5638" max="5638" width="9.7109375" customWidth="1"/>
    <col min="5639" max="5639" width="12.85546875" customWidth="1"/>
    <col min="5881" max="5881" width="4.5703125" customWidth="1"/>
    <col min="5882" max="5882" width="29.140625" customWidth="1"/>
    <col min="5883" max="5883" width="14.140625" customWidth="1"/>
    <col min="5885" max="5885" width="10" customWidth="1"/>
    <col min="5886" max="5886" width="19.85546875" customWidth="1"/>
    <col min="5887" max="5887" width="12.28515625" customWidth="1"/>
    <col min="5888" max="5888" width="10" customWidth="1"/>
    <col min="5889" max="5889" width="10.140625" customWidth="1"/>
    <col min="5890" max="5890" width="10.28515625" customWidth="1"/>
    <col min="5891" max="5891" width="10.42578125" customWidth="1"/>
    <col min="5892" max="5893" width="10.85546875" customWidth="1"/>
    <col min="5894" max="5894" width="9.7109375" customWidth="1"/>
    <col min="5895" max="5895" width="12.85546875" customWidth="1"/>
    <col min="6137" max="6137" width="4.5703125" customWidth="1"/>
    <col min="6138" max="6138" width="29.140625" customWidth="1"/>
    <col min="6139" max="6139" width="14.140625" customWidth="1"/>
    <col min="6141" max="6141" width="10" customWidth="1"/>
    <col min="6142" max="6142" width="19.85546875" customWidth="1"/>
    <col min="6143" max="6143" width="12.28515625" customWidth="1"/>
    <col min="6144" max="6144" width="10" customWidth="1"/>
    <col min="6145" max="6145" width="10.140625" customWidth="1"/>
    <col min="6146" max="6146" width="10.28515625" customWidth="1"/>
    <col min="6147" max="6147" width="10.42578125" customWidth="1"/>
    <col min="6148" max="6149" width="10.85546875" customWidth="1"/>
    <col min="6150" max="6150" width="9.7109375" customWidth="1"/>
    <col min="6151" max="6151" width="12.85546875" customWidth="1"/>
    <col min="6393" max="6393" width="4.5703125" customWidth="1"/>
    <col min="6394" max="6394" width="29.140625" customWidth="1"/>
    <col min="6395" max="6395" width="14.140625" customWidth="1"/>
    <col min="6397" max="6397" width="10" customWidth="1"/>
    <col min="6398" max="6398" width="19.85546875" customWidth="1"/>
    <col min="6399" max="6399" width="12.28515625" customWidth="1"/>
    <col min="6400" max="6400" width="10" customWidth="1"/>
    <col min="6401" max="6401" width="10.140625" customWidth="1"/>
    <col min="6402" max="6402" width="10.28515625" customWidth="1"/>
    <col min="6403" max="6403" width="10.42578125" customWidth="1"/>
    <col min="6404" max="6405" width="10.85546875" customWidth="1"/>
    <col min="6406" max="6406" width="9.7109375" customWidth="1"/>
    <col min="6407" max="6407" width="12.85546875" customWidth="1"/>
    <col min="6649" max="6649" width="4.5703125" customWidth="1"/>
    <col min="6650" max="6650" width="29.140625" customWidth="1"/>
    <col min="6651" max="6651" width="14.140625" customWidth="1"/>
    <col min="6653" max="6653" width="10" customWidth="1"/>
    <col min="6654" max="6654" width="19.85546875" customWidth="1"/>
    <col min="6655" max="6655" width="12.28515625" customWidth="1"/>
    <col min="6656" max="6656" width="10" customWidth="1"/>
    <col min="6657" max="6657" width="10.140625" customWidth="1"/>
    <col min="6658" max="6658" width="10.28515625" customWidth="1"/>
    <col min="6659" max="6659" width="10.42578125" customWidth="1"/>
    <col min="6660" max="6661" width="10.85546875" customWidth="1"/>
    <col min="6662" max="6662" width="9.7109375" customWidth="1"/>
    <col min="6663" max="6663" width="12.85546875" customWidth="1"/>
    <col min="6905" max="6905" width="4.5703125" customWidth="1"/>
    <col min="6906" max="6906" width="29.140625" customWidth="1"/>
    <col min="6907" max="6907" width="14.140625" customWidth="1"/>
    <col min="6909" max="6909" width="10" customWidth="1"/>
    <col min="6910" max="6910" width="19.85546875" customWidth="1"/>
    <col min="6911" max="6911" width="12.28515625" customWidth="1"/>
    <col min="6912" max="6912" width="10" customWidth="1"/>
    <col min="6913" max="6913" width="10.140625" customWidth="1"/>
    <col min="6914" max="6914" width="10.28515625" customWidth="1"/>
    <col min="6915" max="6915" width="10.42578125" customWidth="1"/>
    <col min="6916" max="6917" width="10.85546875" customWidth="1"/>
    <col min="6918" max="6918" width="9.7109375" customWidth="1"/>
    <col min="6919" max="6919" width="12.85546875" customWidth="1"/>
    <col min="7161" max="7161" width="4.5703125" customWidth="1"/>
    <col min="7162" max="7162" width="29.140625" customWidth="1"/>
    <col min="7163" max="7163" width="14.140625" customWidth="1"/>
    <col min="7165" max="7165" width="10" customWidth="1"/>
    <col min="7166" max="7166" width="19.85546875" customWidth="1"/>
    <col min="7167" max="7167" width="12.28515625" customWidth="1"/>
    <col min="7168" max="7168" width="10" customWidth="1"/>
    <col min="7169" max="7169" width="10.140625" customWidth="1"/>
    <col min="7170" max="7170" width="10.28515625" customWidth="1"/>
    <col min="7171" max="7171" width="10.42578125" customWidth="1"/>
    <col min="7172" max="7173" width="10.85546875" customWidth="1"/>
    <col min="7174" max="7174" width="9.7109375" customWidth="1"/>
    <col min="7175" max="7175" width="12.85546875" customWidth="1"/>
    <col min="7417" max="7417" width="4.5703125" customWidth="1"/>
    <col min="7418" max="7418" width="29.140625" customWidth="1"/>
    <col min="7419" max="7419" width="14.140625" customWidth="1"/>
    <col min="7421" max="7421" width="10" customWidth="1"/>
    <col min="7422" max="7422" width="19.85546875" customWidth="1"/>
    <col min="7423" max="7423" width="12.28515625" customWidth="1"/>
    <col min="7424" max="7424" width="10" customWidth="1"/>
    <col min="7425" max="7425" width="10.140625" customWidth="1"/>
    <col min="7426" max="7426" width="10.28515625" customWidth="1"/>
    <col min="7427" max="7427" width="10.42578125" customWidth="1"/>
    <col min="7428" max="7429" width="10.85546875" customWidth="1"/>
    <col min="7430" max="7430" width="9.7109375" customWidth="1"/>
    <col min="7431" max="7431" width="12.85546875" customWidth="1"/>
    <col min="7673" max="7673" width="4.5703125" customWidth="1"/>
    <col min="7674" max="7674" width="29.140625" customWidth="1"/>
    <col min="7675" max="7675" width="14.140625" customWidth="1"/>
    <col min="7677" max="7677" width="10" customWidth="1"/>
    <col min="7678" max="7678" width="19.85546875" customWidth="1"/>
    <col min="7679" max="7679" width="12.28515625" customWidth="1"/>
    <col min="7680" max="7680" width="10" customWidth="1"/>
    <col min="7681" max="7681" width="10.140625" customWidth="1"/>
    <col min="7682" max="7682" width="10.28515625" customWidth="1"/>
    <col min="7683" max="7683" width="10.42578125" customWidth="1"/>
    <col min="7684" max="7685" width="10.85546875" customWidth="1"/>
    <col min="7686" max="7686" width="9.7109375" customWidth="1"/>
    <col min="7687" max="7687" width="12.85546875" customWidth="1"/>
    <col min="7929" max="7929" width="4.5703125" customWidth="1"/>
    <col min="7930" max="7930" width="29.140625" customWidth="1"/>
    <col min="7931" max="7931" width="14.140625" customWidth="1"/>
    <col min="7933" max="7933" width="10" customWidth="1"/>
    <col min="7934" max="7934" width="19.85546875" customWidth="1"/>
    <col min="7935" max="7935" width="12.28515625" customWidth="1"/>
    <col min="7936" max="7936" width="10" customWidth="1"/>
    <col min="7937" max="7937" width="10.140625" customWidth="1"/>
    <col min="7938" max="7938" width="10.28515625" customWidth="1"/>
    <col min="7939" max="7939" width="10.42578125" customWidth="1"/>
    <col min="7940" max="7941" width="10.85546875" customWidth="1"/>
    <col min="7942" max="7942" width="9.7109375" customWidth="1"/>
    <col min="7943" max="7943" width="12.85546875" customWidth="1"/>
    <col min="8185" max="8185" width="4.5703125" customWidth="1"/>
    <col min="8186" max="8186" width="29.140625" customWidth="1"/>
    <col min="8187" max="8187" width="14.140625" customWidth="1"/>
    <col min="8189" max="8189" width="10" customWidth="1"/>
    <col min="8190" max="8190" width="19.85546875" customWidth="1"/>
    <col min="8191" max="8191" width="12.28515625" customWidth="1"/>
    <col min="8192" max="8192" width="10" customWidth="1"/>
    <col min="8193" max="8193" width="10.140625" customWidth="1"/>
    <col min="8194" max="8194" width="10.28515625" customWidth="1"/>
    <col min="8195" max="8195" width="10.42578125" customWidth="1"/>
    <col min="8196" max="8197" width="10.85546875" customWidth="1"/>
    <col min="8198" max="8198" width="9.7109375" customWidth="1"/>
    <col min="8199" max="8199" width="12.85546875" customWidth="1"/>
    <col min="8441" max="8441" width="4.5703125" customWidth="1"/>
    <col min="8442" max="8442" width="29.140625" customWidth="1"/>
    <col min="8443" max="8443" width="14.140625" customWidth="1"/>
    <col min="8445" max="8445" width="10" customWidth="1"/>
    <col min="8446" max="8446" width="19.85546875" customWidth="1"/>
    <col min="8447" max="8447" width="12.28515625" customWidth="1"/>
    <col min="8448" max="8448" width="10" customWidth="1"/>
    <col min="8449" max="8449" width="10.140625" customWidth="1"/>
    <col min="8450" max="8450" width="10.28515625" customWidth="1"/>
    <col min="8451" max="8451" width="10.42578125" customWidth="1"/>
    <col min="8452" max="8453" width="10.85546875" customWidth="1"/>
    <col min="8454" max="8454" width="9.7109375" customWidth="1"/>
    <col min="8455" max="8455" width="12.85546875" customWidth="1"/>
    <col min="8697" max="8697" width="4.5703125" customWidth="1"/>
    <col min="8698" max="8698" width="29.140625" customWidth="1"/>
    <col min="8699" max="8699" width="14.140625" customWidth="1"/>
    <col min="8701" max="8701" width="10" customWidth="1"/>
    <col min="8702" max="8702" width="19.85546875" customWidth="1"/>
    <col min="8703" max="8703" width="12.28515625" customWidth="1"/>
    <col min="8704" max="8704" width="10" customWidth="1"/>
    <col min="8705" max="8705" width="10.140625" customWidth="1"/>
    <col min="8706" max="8706" width="10.28515625" customWidth="1"/>
    <col min="8707" max="8707" width="10.42578125" customWidth="1"/>
    <col min="8708" max="8709" width="10.85546875" customWidth="1"/>
    <col min="8710" max="8710" width="9.7109375" customWidth="1"/>
    <col min="8711" max="8711" width="12.85546875" customWidth="1"/>
    <col min="8953" max="8953" width="4.5703125" customWidth="1"/>
    <col min="8954" max="8954" width="29.140625" customWidth="1"/>
    <col min="8955" max="8955" width="14.140625" customWidth="1"/>
    <col min="8957" max="8957" width="10" customWidth="1"/>
    <col min="8958" max="8958" width="19.85546875" customWidth="1"/>
    <col min="8959" max="8959" width="12.28515625" customWidth="1"/>
    <col min="8960" max="8960" width="10" customWidth="1"/>
    <col min="8961" max="8961" width="10.140625" customWidth="1"/>
    <col min="8962" max="8962" width="10.28515625" customWidth="1"/>
    <col min="8963" max="8963" width="10.42578125" customWidth="1"/>
    <col min="8964" max="8965" width="10.85546875" customWidth="1"/>
    <col min="8966" max="8966" width="9.7109375" customWidth="1"/>
    <col min="8967" max="8967" width="12.85546875" customWidth="1"/>
    <col min="9209" max="9209" width="4.5703125" customWidth="1"/>
    <col min="9210" max="9210" width="29.140625" customWidth="1"/>
    <col min="9211" max="9211" width="14.140625" customWidth="1"/>
    <col min="9213" max="9213" width="10" customWidth="1"/>
    <col min="9214" max="9214" width="19.85546875" customWidth="1"/>
    <col min="9215" max="9215" width="12.28515625" customWidth="1"/>
    <col min="9216" max="9216" width="10" customWidth="1"/>
    <col min="9217" max="9217" width="10.140625" customWidth="1"/>
    <col min="9218" max="9218" width="10.28515625" customWidth="1"/>
    <col min="9219" max="9219" width="10.42578125" customWidth="1"/>
    <col min="9220" max="9221" width="10.85546875" customWidth="1"/>
    <col min="9222" max="9222" width="9.7109375" customWidth="1"/>
    <col min="9223" max="9223" width="12.85546875" customWidth="1"/>
    <col min="9465" max="9465" width="4.5703125" customWidth="1"/>
    <col min="9466" max="9466" width="29.140625" customWidth="1"/>
    <col min="9467" max="9467" width="14.140625" customWidth="1"/>
    <col min="9469" max="9469" width="10" customWidth="1"/>
    <col min="9470" max="9470" width="19.85546875" customWidth="1"/>
    <col min="9471" max="9471" width="12.28515625" customWidth="1"/>
    <col min="9472" max="9472" width="10" customWidth="1"/>
    <col min="9473" max="9473" width="10.140625" customWidth="1"/>
    <col min="9474" max="9474" width="10.28515625" customWidth="1"/>
    <col min="9475" max="9475" width="10.42578125" customWidth="1"/>
    <col min="9476" max="9477" width="10.85546875" customWidth="1"/>
    <col min="9478" max="9478" width="9.7109375" customWidth="1"/>
    <col min="9479" max="9479" width="12.85546875" customWidth="1"/>
    <col min="9721" max="9721" width="4.5703125" customWidth="1"/>
    <col min="9722" max="9722" width="29.140625" customWidth="1"/>
    <col min="9723" max="9723" width="14.140625" customWidth="1"/>
    <col min="9725" max="9725" width="10" customWidth="1"/>
    <col min="9726" max="9726" width="19.85546875" customWidth="1"/>
    <col min="9727" max="9727" width="12.28515625" customWidth="1"/>
    <col min="9728" max="9728" width="10" customWidth="1"/>
    <col min="9729" max="9729" width="10.140625" customWidth="1"/>
    <col min="9730" max="9730" width="10.28515625" customWidth="1"/>
    <col min="9731" max="9731" width="10.42578125" customWidth="1"/>
    <col min="9732" max="9733" width="10.85546875" customWidth="1"/>
    <col min="9734" max="9734" width="9.7109375" customWidth="1"/>
    <col min="9735" max="9735" width="12.85546875" customWidth="1"/>
    <col min="9977" max="9977" width="4.5703125" customWidth="1"/>
    <col min="9978" max="9978" width="29.140625" customWidth="1"/>
    <col min="9979" max="9979" width="14.140625" customWidth="1"/>
    <col min="9981" max="9981" width="10" customWidth="1"/>
    <col min="9982" max="9982" width="19.85546875" customWidth="1"/>
    <col min="9983" max="9983" width="12.28515625" customWidth="1"/>
    <col min="9984" max="9984" width="10" customWidth="1"/>
    <col min="9985" max="9985" width="10.140625" customWidth="1"/>
    <col min="9986" max="9986" width="10.28515625" customWidth="1"/>
    <col min="9987" max="9987" width="10.42578125" customWidth="1"/>
    <col min="9988" max="9989" width="10.85546875" customWidth="1"/>
    <col min="9990" max="9990" width="9.7109375" customWidth="1"/>
    <col min="9991" max="9991" width="12.85546875" customWidth="1"/>
    <col min="10233" max="10233" width="4.5703125" customWidth="1"/>
    <col min="10234" max="10234" width="29.140625" customWidth="1"/>
    <col min="10235" max="10235" width="14.140625" customWidth="1"/>
    <col min="10237" max="10237" width="10" customWidth="1"/>
    <col min="10238" max="10238" width="19.85546875" customWidth="1"/>
    <col min="10239" max="10239" width="12.28515625" customWidth="1"/>
    <col min="10240" max="10240" width="10" customWidth="1"/>
    <col min="10241" max="10241" width="10.140625" customWidth="1"/>
    <col min="10242" max="10242" width="10.28515625" customWidth="1"/>
    <col min="10243" max="10243" width="10.42578125" customWidth="1"/>
    <col min="10244" max="10245" width="10.85546875" customWidth="1"/>
    <col min="10246" max="10246" width="9.7109375" customWidth="1"/>
    <col min="10247" max="10247" width="12.85546875" customWidth="1"/>
    <col min="10489" max="10489" width="4.5703125" customWidth="1"/>
    <col min="10490" max="10490" width="29.140625" customWidth="1"/>
    <col min="10491" max="10491" width="14.140625" customWidth="1"/>
    <col min="10493" max="10493" width="10" customWidth="1"/>
    <col min="10494" max="10494" width="19.85546875" customWidth="1"/>
    <col min="10495" max="10495" width="12.28515625" customWidth="1"/>
    <col min="10496" max="10496" width="10" customWidth="1"/>
    <col min="10497" max="10497" width="10.140625" customWidth="1"/>
    <col min="10498" max="10498" width="10.28515625" customWidth="1"/>
    <col min="10499" max="10499" width="10.42578125" customWidth="1"/>
    <col min="10500" max="10501" width="10.85546875" customWidth="1"/>
    <col min="10502" max="10502" width="9.7109375" customWidth="1"/>
    <col min="10503" max="10503" width="12.85546875" customWidth="1"/>
    <col min="10745" max="10745" width="4.5703125" customWidth="1"/>
    <col min="10746" max="10746" width="29.140625" customWidth="1"/>
    <col min="10747" max="10747" width="14.140625" customWidth="1"/>
    <col min="10749" max="10749" width="10" customWidth="1"/>
    <col min="10750" max="10750" width="19.85546875" customWidth="1"/>
    <col min="10751" max="10751" width="12.28515625" customWidth="1"/>
    <col min="10752" max="10752" width="10" customWidth="1"/>
    <col min="10753" max="10753" width="10.140625" customWidth="1"/>
    <col min="10754" max="10754" width="10.28515625" customWidth="1"/>
    <col min="10755" max="10755" width="10.42578125" customWidth="1"/>
    <col min="10756" max="10757" width="10.85546875" customWidth="1"/>
    <col min="10758" max="10758" width="9.7109375" customWidth="1"/>
    <col min="10759" max="10759" width="12.85546875" customWidth="1"/>
    <col min="11001" max="11001" width="4.5703125" customWidth="1"/>
    <col min="11002" max="11002" width="29.140625" customWidth="1"/>
    <col min="11003" max="11003" width="14.140625" customWidth="1"/>
    <col min="11005" max="11005" width="10" customWidth="1"/>
    <col min="11006" max="11006" width="19.85546875" customWidth="1"/>
    <col min="11007" max="11007" width="12.28515625" customWidth="1"/>
    <col min="11008" max="11008" width="10" customWidth="1"/>
    <col min="11009" max="11009" width="10.140625" customWidth="1"/>
    <col min="11010" max="11010" width="10.28515625" customWidth="1"/>
    <col min="11011" max="11011" width="10.42578125" customWidth="1"/>
    <col min="11012" max="11013" width="10.85546875" customWidth="1"/>
    <col min="11014" max="11014" width="9.7109375" customWidth="1"/>
    <col min="11015" max="11015" width="12.85546875" customWidth="1"/>
    <col min="11257" max="11257" width="4.5703125" customWidth="1"/>
    <col min="11258" max="11258" width="29.140625" customWidth="1"/>
    <col min="11259" max="11259" width="14.140625" customWidth="1"/>
    <col min="11261" max="11261" width="10" customWidth="1"/>
    <col min="11262" max="11262" width="19.85546875" customWidth="1"/>
    <col min="11263" max="11263" width="12.28515625" customWidth="1"/>
    <col min="11264" max="11264" width="10" customWidth="1"/>
    <col min="11265" max="11265" width="10.140625" customWidth="1"/>
    <col min="11266" max="11266" width="10.28515625" customWidth="1"/>
    <col min="11267" max="11267" width="10.42578125" customWidth="1"/>
    <col min="11268" max="11269" width="10.85546875" customWidth="1"/>
    <col min="11270" max="11270" width="9.7109375" customWidth="1"/>
    <col min="11271" max="11271" width="12.85546875" customWidth="1"/>
    <col min="11513" max="11513" width="4.5703125" customWidth="1"/>
    <col min="11514" max="11514" width="29.140625" customWidth="1"/>
    <col min="11515" max="11515" width="14.140625" customWidth="1"/>
    <col min="11517" max="11517" width="10" customWidth="1"/>
    <col min="11518" max="11518" width="19.85546875" customWidth="1"/>
    <col min="11519" max="11519" width="12.28515625" customWidth="1"/>
    <col min="11520" max="11520" width="10" customWidth="1"/>
    <col min="11521" max="11521" width="10.140625" customWidth="1"/>
    <col min="11522" max="11522" width="10.28515625" customWidth="1"/>
    <col min="11523" max="11523" width="10.42578125" customWidth="1"/>
    <col min="11524" max="11525" width="10.85546875" customWidth="1"/>
    <col min="11526" max="11526" width="9.7109375" customWidth="1"/>
    <col min="11527" max="11527" width="12.85546875" customWidth="1"/>
    <col min="11769" max="11769" width="4.5703125" customWidth="1"/>
    <col min="11770" max="11770" width="29.140625" customWidth="1"/>
    <col min="11771" max="11771" width="14.140625" customWidth="1"/>
    <col min="11773" max="11773" width="10" customWidth="1"/>
    <col min="11774" max="11774" width="19.85546875" customWidth="1"/>
    <col min="11775" max="11775" width="12.28515625" customWidth="1"/>
    <col min="11776" max="11776" width="10" customWidth="1"/>
    <col min="11777" max="11777" width="10.140625" customWidth="1"/>
    <col min="11778" max="11778" width="10.28515625" customWidth="1"/>
    <col min="11779" max="11779" width="10.42578125" customWidth="1"/>
    <col min="11780" max="11781" width="10.85546875" customWidth="1"/>
    <col min="11782" max="11782" width="9.7109375" customWidth="1"/>
    <col min="11783" max="11783" width="12.85546875" customWidth="1"/>
    <col min="12025" max="12025" width="4.5703125" customWidth="1"/>
    <col min="12026" max="12026" width="29.140625" customWidth="1"/>
    <col min="12027" max="12027" width="14.140625" customWidth="1"/>
    <col min="12029" max="12029" width="10" customWidth="1"/>
    <col min="12030" max="12030" width="19.85546875" customWidth="1"/>
    <col min="12031" max="12031" width="12.28515625" customWidth="1"/>
    <col min="12032" max="12032" width="10" customWidth="1"/>
    <col min="12033" max="12033" width="10.140625" customWidth="1"/>
    <col min="12034" max="12034" width="10.28515625" customWidth="1"/>
    <col min="12035" max="12035" width="10.42578125" customWidth="1"/>
    <col min="12036" max="12037" width="10.85546875" customWidth="1"/>
    <col min="12038" max="12038" width="9.7109375" customWidth="1"/>
    <col min="12039" max="12039" width="12.85546875" customWidth="1"/>
    <col min="12281" max="12281" width="4.5703125" customWidth="1"/>
    <col min="12282" max="12282" width="29.140625" customWidth="1"/>
    <col min="12283" max="12283" width="14.140625" customWidth="1"/>
    <col min="12285" max="12285" width="10" customWidth="1"/>
    <col min="12286" max="12286" width="19.85546875" customWidth="1"/>
    <col min="12287" max="12287" width="12.28515625" customWidth="1"/>
    <col min="12288" max="12288" width="10" customWidth="1"/>
    <col min="12289" max="12289" width="10.140625" customWidth="1"/>
    <col min="12290" max="12290" width="10.28515625" customWidth="1"/>
    <col min="12291" max="12291" width="10.42578125" customWidth="1"/>
    <col min="12292" max="12293" width="10.85546875" customWidth="1"/>
    <col min="12294" max="12294" width="9.7109375" customWidth="1"/>
    <col min="12295" max="12295" width="12.85546875" customWidth="1"/>
    <col min="12537" max="12537" width="4.5703125" customWidth="1"/>
    <col min="12538" max="12538" width="29.140625" customWidth="1"/>
    <col min="12539" max="12539" width="14.140625" customWidth="1"/>
    <col min="12541" max="12541" width="10" customWidth="1"/>
    <col min="12542" max="12542" width="19.85546875" customWidth="1"/>
    <col min="12543" max="12543" width="12.28515625" customWidth="1"/>
    <col min="12544" max="12544" width="10" customWidth="1"/>
    <col min="12545" max="12545" width="10.140625" customWidth="1"/>
    <col min="12546" max="12546" width="10.28515625" customWidth="1"/>
    <col min="12547" max="12547" width="10.42578125" customWidth="1"/>
    <col min="12548" max="12549" width="10.85546875" customWidth="1"/>
    <col min="12550" max="12550" width="9.7109375" customWidth="1"/>
    <col min="12551" max="12551" width="12.85546875" customWidth="1"/>
    <col min="12793" max="12793" width="4.5703125" customWidth="1"/>
    <col min="12794" max="12794" width="29.140625" customWidth="1"/>
    <col min="12795" max="12795" width="14.140625" customWidth="1"/>
    <col min="12797" max="12797" width="10" customWidth="1"/>
    <col min="12798" max="12798" width="19.85546875" customWidth="1"/>
    <col min="12799" max="12799" width="12.28515625" customWidth="1"/>
    <col min="12800" max="12800" width="10" customWidth="1"/>
    <col min="12801" max="12801" width="10.140625" customWidth="1"/>
    <col min="12802" max="12802" width="10.28515625" customWidth="1"/>
    <col min="12803" max="12803" width="10.42578125" customWidth="1"/>
    <col min="12804" max="12805" width="10.85546875" customWidth="1"/>
    <col min="12806" max="12806" width="9.7109375" customWidth="1"/>
    <col min="12807" max="12807" width="12.85546875" customWidth="1"/>
    <col min="13049" max="13049" width="4.5703125" customWidth="1"/>
    <col min="13050" max="13050" width="29.140625" customWidth="1"/>
    <col min="13051" max="13051" width="14.140625" customWidth="1"/>
    <col min="13053" max="13053" width="10" customWidth="1"/>
    <col min="13054" max="13054" width="19.85546875" customWidth="1"/>
    <col min="13055" max="13055" width="12.28515625" customWidth="1"/>
    <col min="13056" max="13056" width="10" customWidth="1"/>
    <col min="13057" max="13057" width="10.140625" customWidth="1"/>
    <col min="13058" max="13058" width="10.28515625" customWidth="1"/>
    <col min="13059" max="13059" width="10.42578125" customWidth="1"/>
    <col min="13060" max="13061" width="10.85546875" customWidth="1"/>
    <col min="13062" max="13062" width="9.7109375" customWidth="1"/>
    <col min="13063" max="13063" width="12.85546875" customWidth="1"/>
    <col min="13305" max="13305" width="4.5703125" customWidth="1"/>
    <col min="13306" max="13306" width="29.140625" customWidth="1"/>
    <col min="13307" max="13307" width="14.140625" customWidth="1"/>
    <col min="13309" max="13309" width="10" customWidth="1"/>
    <col min="13310" max="13310" width="19.85546875" customWidth="1"/>
    <col min="13311" max="13311" width="12.28515625" customWidth="1"/>
    <col min="13312" max="13312" width="10" customWidth="1"/>
    <col min="13313" max="13313" width="10.140625" customWidth="1"/>
    <col min="13314" max="13314" width="10.28515625" customWidth="1"/>
    <col min="13315" max="13315" width="10.42578125" customWidth="1"/>
    <col min="13316" max="13317" width="10.85546875" customWidth="1"/>
    <col min="13318" max="13318" width="9.7109375" customWidth="1"/>
    <col min="13319" max="13319" width="12.85546875" customWidth="1"/>
    <col min="13561" max="13561" width="4.5703125" customWidth="1"/>
    <col min="13562" max="13562" width="29.140625" customWidth="1"/>
    <col min="13563" max="13563" width="14.140625" customWidth="1"/>
    <col min="13565" max="13565" width="10" customWidth="1"/>
    <col min="13566" max="13566" width="19.85546875" customWidth="1"/>
    <col min="13567" max="13567" width="12.28515625" customWidth="1"/>
    <col min="13568" max="13568" width="10" customWidth="1"/>
    <col min="13569" max="13569" width="10.140625" customWidth="1"/>
    <col min="13570" max="13570" width="10.28515625" customWidth="1"/>
    <col min="13571" max="13571" width="10.42578125" customWidth="1"/>
    <col min="13572" max="13573" width="10.85546875" customWidth="1"/>
    <col min="13574" max="13574" width="9.7109375" customWidth="1"/>
    <col min="13575" max="13575" width="12.85546875" customWidth="1"/>
    <col min="13817" max="13817" width="4.5703125" customWidth="1"/>
    <col min="13818" max="13818" width="29.140625" customWidth="1"/>
    <col min="13819" max="13819" width="14.140625" customWidth="1"/>
    <col min="13821" max="13821" width="10" customWidth="1"/>
    <col min="13822" max="13822" width="19.85546875" customWidth="1"/>
    <col min="13823" max="13823" width="12.28515625" customWidth="1"/>
    <col min="13824" max="13824" width="10" customWidth="1"/>
    <col min="13825" max="13825" width="10.140625" customWidth="1"/>
    <col min="13826" max="13826" width="10.28515625" customWidth="1"/>
    <col min="13827" max="13827" width="10.42578125" customWidth="1"/>
    <col min="13828" max="13829" width="10.85546875" customWidth="1"/>
    <col min="13830" max="13830" width="9.7109375" customWidth="1"/>
    <col min="13831" max="13831" width="12.85546875" customWidth="1"/>
    <col min="14073" max="14073" width="4.5703125" customWidth="1"/>
    <col min="14074" max="14074" width="29.140625" customWidth="1"/>
    <col min="14075" max="14075" width="14.140625" customWidth="1"/>
    <col min="14077" max="14077" width="10" customWidth="1"/>
    <col min="14078" max="14078" width="19.85546875" customWidth="1"/>
    <col min="14079" max="14079" width="12.28515625" customWidth="1"/>
    <col min="14080" max="14080" width="10" customWidth="1"/>
    <col min="14081" max="14081" width="10.140625" customWidth="1"/>
    <col min="14082" max="14082" width="10.28515625" customWidth="1"/>
    <col min="14083" max="14083" width="10.42578125" customWidth="1"/>
    <col min="14084" max="14085" width="10.85546875" customWidth="1"/>
    <col min="14086" max="14086" width="9.7109375" customWidth="1"/>
    <col min="14087" max="14087" width="12.85546875" customWidth="1"/>
    <col min="14329" max="14329" width="4.5703125" customWidth="1"/>
    <col min="14330" max="14330" width="29.140625" customWidth="1"/>
    <col min="14331" max="14331" width="14.140625" customWidth="1"/>
    <col min="14333" max="14333" width="10" customWidth="1"/>
    <col min="14334" max="14334" width="19.85546875" customWidth="1"/>
    <col min="14335" max="14335" width="12.28515625" customWidth="1"/>
    <col min="14336" max="14336" width="10" customWidth="1"/>
    <col min="14337" max="14337" width="10.140625" customWidth="1"/>
    <col min="14338" max="14338" width="10.28515625" customWidth="1"/>
    <col min="14339" max="14339" width="10.42578125" customWidth="1"/>
    <col min="14340" max="14341" width="10.85546875" customWidth="1"/>
    <col min="14342" max="14342" width="9.7109375" customWidth="1"/>
    <col min="14343" max="14343" width="12.85546875" customWidth="1"/>
    <col min="14585" max="14585" width="4.5703125" customWidth="1"/>
    <col min="14586" max="14586" width="29.140625" customWidth="1"/>
    <col min="14587" max="14587" width="14.140625" customWidth="1"/>
    <col min="14589" max="14589" width="10" customWidth="1"/>
    <col min="14590" max="14590" width="19.85546875" customWidth="1"/>
    <col min="14591" max="14591" width="12.28515625" customWidth="1"/>
    <col min="14592" max="14592" width="10" customWidth="1"/>
    <col min="14593" max="14593" width="10.140625" customWidth="1"/>
    <col min="14594" max="14594" width="10.28515625" customWidth="1"/>
    <col min="14595" max="14595" width="10.42578125" customWidth="1"/>
    <col min="14596" max="14597" width="10.85546875" customWidth="1"/>
    <col min="14598" max="14598" width="9.7109375" customWidth="1"/>
    <col min="14599" max="14599" width="12.85546875" customWidth="1"/>
    <col min="14841" max="14841" width="4.5703125" customWidth="1"/>
    <col min="14842" max="14842" width="29.140625" customWidth="1"/>
    <col min="14843" max="14843" width="14.140625" customWidth="1"/>
    <col min="14845" max="14845" width="10" customWidth="1"/>
    <col min="14846" max="14846" width="19.85546875" customWidth="1"/>
    <col min="14847" max="14847" width="12.28515625" customWidth="1"/>
    <col min="14848" max="14848" width="10" customWidth="1"/>
    <col min="14849" max="14849" width="10.140625" customWidth="1"/>
    <col min="14850" max="14850" width="10.28515625" customWidth="1"/>
    <col min="14851" max="14851" width="10.42578125" customWidth="1"/>
    <col min="14852" max="14853" width="10.85546875" customWidth="1"/>
    <col min="14854" max="14854" width="9.7109375" customWidth="1"/>
    <col min="14855" max="14855" width="12.85546875" customWidth="1"/>
    <col min="15097" max="15097" width="4.5703125" customWidth="1"/>
    <col min="15098" max="15098" width="29.140625" customWidth="1"/>
    <col min="15099" max="15099" width="14.140625" customWidth="1"/>
    <col min="15101" max="15101" width="10" customWidth="1"/>
    <col min="15102" max="15102" width="19.85546875" customWidth="1"/>
    <col min="15103" max="15103" width="12.28515625" customWidth="1"/>
    <col min="15104" max="15104" width="10" customWidth="1"/>
    <col min="15105" max="15105" width="10.140625" customWidth="1"/>
    <col min="15106" max="15106" width="10.28515625" customWidth="1"/>
    <col min="15107" max="15107" width="10.42578125" customWidth="1"/>
    <col min="15108" max="15109" width="10.85546875" customWidth="1"/>
    <col min="15110" max="15110" width="9.7109375" customWidth="1"/>
    <col min="15111" max="15111" width="12.85546875" customWidth="1"/>
    <col min="15353" max="15353" width="4.5703125" customWidth="1"/>
    <col min="15354" max="15354" width="29.140625" customWidth="1"/>
    <col min="15355" max="15355" width="14.140625" customWidth="1"/>
    <col min="15357" max="15357" width="10" customWidth="1"/>
    <col min="15358" max="15358" width="19.85546875" customWidth="1"/>
    <col min="15359" max="15359" width="12.28515625" customWidth="1"/>
    <col min="15360" max="15360" width="10" customWidth="1"/>
    <col min="15361" max="15361" width="10.140625" customWidth="1"/>
    <col min="15362" max="15362" width="10.28515625" customWidth="1"/>
    <col min="15363" max="15363" width="10.42578125" customWidth="1"/>
    <col min="15364" max="15365" width="10.85546875" customWidth="1"/>
    <col min="15366" max="15366" width="9.7109375" customWidth="1"/>
    <col min="15367" max="15367" width="12.85546875" customWidth="1"/>
    <col min="15609" max="15609" width="4.5703125" customWidth="1"/>
    <col min="15610" max="15610" width="29.140625" customWidth="1"/>
    <col min="15611" max="15611" width="14.140625" customWidth="1"/>
    <col min="15613" max="15613" width="10" customWidth="1"/>
    <col min="15614" max="15614" width="19.85546875" customWidth="1"/>
    <col min="15615" max="15615" width="12.28515625" customWidth="1"/>
    <col min="15616" max="15616" width="10" customWidth="1"/>
    <col min="15617" max="15617" width="10.140625" customWidth="1"/>
    <col min="15618" max="15618" width="10.28515625" customWidth="1"/>
    <col min="15619" max="15619" width="10.42578125" customWidth="1"/>
    <col min="15620" max="15621" width="10.85546875" customWidth="1"/>
    <col min="15622" max="15622" width="9.7109375" customWidth="1"/>
    <col min="15623" max="15623" width="12.85546875" customWidth="1"/>
    <col min="15865" max="15865" width="4.5703125" customWidth="1"/>
    <col min="15866" max="15866" width="29.140625" customWidth="1"/>
    <col min="15867" max="15867" width="14.140625" customWidth="1"/>
    <col min="15869" max="15869" width="10" customWidth="1"/>
    <col min="15870" max="15870" width="19.85546875" customWidth="1"/>
    <col min="15871" max="15871" width="12.28515625" customWidth="1"/>
    <col min="15872" max="15872" width="10" customWidth="1"/>
    <col min="15873" max="15873" width="10.140625" customWidth="1"/>
    <col min="15874" max="15874" width="10.28515625" customWidth="1"/>
    <col min="15875" max="15875" width="10.42578125" customWidth="1"/>
    <col min="15876" max="15877" width="10.85546875" customWidth="1"/>
    <col min="15878" max="15878" width="9.7109375" customWidth="1"/>
    <col min="15879" max="15879" width="12.85546875" customWidth="1"/>
    <col min="16121" max="16121" width="4.5703125" customWidth="1"/>
    <col min="16122" max="16122" width="29.140625" customWidth="1"/>
    <col min="16123" max="16123" width="14.140625" customWidth="1"/>
    <col min="16125" max="16125" width="10" customWidth="1"/>
    <col min="16126" max="16126" width="19.85546875" customWidth="1"/>
    <col min="16127" max="16127" width="12.28515625" customWidth="1"/>
    <col min="16128" max="16128" width="10" customWidth="1"/>
    <col min="16129" max="16129" width="10.140625" customWidth="1"/>
    <col min="16130" max="16130" width="10.28515625" customWidth="1"/>
    <col min="16131" max="16131" width="10.42578125" customWidth="1"/>
    <col min="16132" max="16133" width="10.85546875" customWidth="1"/>
    <col min="16134" max="16134" width="9.7109375" customWidth="1"/>
    <col min="16135" max="16135" width="12.85546875" customWidth="1"/>
  </cols>
  <sheetData>
    <row r="1" spans="1:16" x14ac:dyDescent="0.25">
      <c r="G1" s="4"/>
      <c r="H1" s="4"/>
      <c r="I1" s="101"/>
      <c r="J1" s="101"/>
      <c r="K1" s="101"/>
      <c r="L1" s="101"/>
    </row>
    <row r="2" spans="1:16" ht="109.5" customHeight="1" x14ac:dyDescent="0.25">
      <c r="G2" s="3"/>
      <c r="H2" s="3"/>
      <c r="I2" s="102" t="s">
        <v>82</v>
      </c>
      <c r="J2" s="102"/>
      <c r="K2" s="102"/>
      <c r="L2" s="102"/>
    </row>
    <row r="3" spans="1:16" ht="15.75" customHeight="1" x14ac:dyDescent="0.25">
      <c r="G3" s="2"/>
      <c r="H3" s="2"/>
      <c r="I3" s="2"/>
      <c r="J3" s="2"/>
      <c r="K3" s="38"/>
      <c r="L3" s="2"/>
    </row>
    <row r="4" spans="1:16" ht="15.75" x14ac:dyDescent="0.25">
      <c r="A4" s="103" t="s">
        <v>3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</row>
    <row r="5" spans="1:16" ht="30.75" customHeight="1" x14ac:dyDescent="0.25">
      <c r="A5" s="104" t="s">
        <v>44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</row>
    <row r="6" spans="1:16" s="1" customFormat="1" ht="21" customHeight="1" x14ac:dyDescent="0.25">
      <c r="A6" s="90" t="s">
        <v>0</v>
      </c>
      <c r="B6" s="90" t="s">
        <v>8</v>
      </c>
      <c r="C6" s="90" t="s">
        <v>11</v>
      </c>
      <c r="D6" s="90" t="s">
        <v>12</v>
      </c>
      <c r="E6" s="90" t="s">
        <v>2</v>
      </c>
      <c r="F6" s="90"/>
      <c r="G6" s="90"/>
      <c r="H6" s="90"/>
      <c r="I6" s="105" t="s">
        <v>26</v>
      </c>
      <c r="J6" s="106"/>
      <c r="K6" s="106"/>
      <c r="L6" s="106"/>
      <c r="M6" s="107"/>
    </row>
    <row r="7" spans="1:16" s="1" customFormat="1" ht="38.25" customHeight="1" x14ac:dyDescent="0.25">
      <c r="A7" s="90"/>
      <c r="B7" s="90"/>
      <c r="C7" s="90"/>
      <c r="D7" s="90"/>
      <c r="E7" s="22" t="s">
        <v>6</v>
      </c>
      <c r="F7" s="22" t="s">
        <v>4</v>
      </c>
      <c r="G7" s="22" t="s">
        <v>5</v>
      </c>
      <c r="H7" s="22" t="s">
        <v>1</v>
      </c>
      <c r="I7" s="22" t="s">
        <v>7</v>
      </c>
      <c r="J7" s="21" t="s">
        <v>17</v>
      </c>
      <c r="K7" s="39" t="s">
        <v>18</v>
      </c>
      <c r="L7" s="22" t="s">
        <v>19</v>
      </c>
      <c r="M7" s="34" t="s">
        <v>68</v>
      </c>
    </row>
    <row r="8" spans="1:16" s="1" customFormat="1" ht="17.25" customHeight="1" x14ac:dyDescent="0.25">
      <c r="A8" s="6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40">
        <v>11</v>
      </c>
      <c r="L8" s="22">
        <v>12</v>
      </c>
      <c r="M8" s="34">
        <v>13</v>
      </c>
    </row>
    <row r="9" spans="1:16" s="1" customFormat="1" ht="15" customHeight="1" x14ac:dyDescent="0.25">
      <c r="A9" s="7">
        <v>2</v>
      </c>
      <c r="B9" s="108" t="s">
        <v>14</v>
      </c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10"/>
    </row>
    <row r="10" spans="1:16" s="1" customFormat="1" ht="117.75" customHeight="1" x14ac:dyDescent="0.25">
      <c r="A10" s="72">
        <v>3</v>
      </c>
      <c r="B10" s="84" t="s">
        <v>45</v>
      </c>
      <c r="C10" s="87" t="s">
        <v>33</v>
      </c>
      <c r="D10" s="23" t="s">
        <v>9</v>
      </c>
      <c r="E10" s="24" t="s">
        <v>13</v>
      </c>
      <c r="F10" s="24" t="s">
        <v>13</v>
      </c>
      <c r="G10" s="24" t="s">
        <v>13</v>
      </c>
      <c r="H10" s="24" t="s">
        <v>13</v>
      </c>
      <c r="I10" s="24">
        <f>J10+K10+L10+M10</f>
        <v>1573982088.3099999</v>
      </c>
      <c r="J10" s="24">
        <f>J100</f>
        <v>384505850.44</v>
      </c>
      <c r="K10" s="41">
        <f>K14+K18+K25</f>
        <v>406901123.87</v>
      </c>
      <c r="L10" s="24">
        <f>L14+L18+L25</f>
        <v>391287557</v>
      </c>
      <c r="M10" s="33">
        <f>M14+M18+M25</f>
        <v>391287557</v>
      </c>
      <c r="O10" s="14"/>
      <c r="P10" s="14"/>
    </row>
    <row r="11" spans="1:16" s="1" customFormat="1" ht="36" hidden="1" customHeight="1" x14ac:dyDescent="0.25">
      <c r="A11" s="74"/>
      <c r="B11" s="85"/>
      <c r="C11" s="88"/>
      <c r="D11" s="25"/>
      <c r="E11" s="25"/>
      <c r="F11" s="25"/>
      <c r="G11" s="25"/>
      <c r="H11" s="25"/>
      <c r="I11" s="25"/>
      <c r="J11" s="25"/>
      <c r="K11" s="42"/>
      <c r="L11" s="26"/>
      <c r="M11" s="33"/>
      <c r="N11" s="14"/>
      <c r="O11" s="14"/>
      <c r="P11" s="14"/>
    </row>
    <row r="12" spans="1:16" s="1" customFormat="1" ht="48" customHeight="1" x14ac:dyDescent="0.25">
      <c r="A12" s="74"/>
      <c r="B12" s="85"/>
      <c r="C12" s="88"/>
      <c r="D12" s="23" t="s">
        <v>38</v>
      </c>
      <c r="E12" s="24" t="s">
        <v>13</v>
      </c>
      <c r="F12" s="24" t="s">
        <v>13</v>
      </c>
      <c r="G12" s="24" t="s">
        <v>13</v>
      </c>
      <c r="H12" s="24" t="s">
        <v>13</v>
      </c>
      <c r="I12" s="24">
        <f>J12+K12+L12+M12</f>
        <v>57496536.890000001</v>
      </c>
      <c r="J12" s="24">
        <f>J53</f>
        <v>6205500</v>
      </c>
      <c r="K12" s="41">
        <f>K53+K28</f>
        <v>44705596.890000001</v>
      </c>
      <c r="L12" s="24">
        <f>L53</f>
        <v>3292720</v>
      </c>
      <c r="M12" s="33">
        <f>M53</f>
        <v>3292720</v>
      </c>
      <c r="N12" s="14"/>
      <c r="O12" s="14"/>
      <c r="P12" s="14"/>
    </row>
    <row r="13" spans="1:16" s="1" customFormat="1" ht="48" customHeight="1" x14ac:dyDescent="0.25">
      <c r="A13" s="73"/>
      <c r="B13" s="86"/>
      <c r="C13" s="89"/>
      <c r="D13" s="65" t="s">
        <v>72</v>
      </c>
      <c r="E13" s="64" t="s">
        <v>13</v>
      </c>
      <c r="F13" s="64" t="s">
        <v>13</v>
      </c>
      <c r="G13" s="64" t="s">
        <v>13</v>
      </c>
      <c r="H13" s="64" t="s">
        <v>13</v>
      </c>
      <c r="I13" s="64">
        <f>J13+K13+L13+M13</f>
        <v>100438120</v>
      </c>
      <c r="J13" s="64">
        <v>0</v>
      </c>
      <c r="K13" s="41">
        <f>K102</f>
        <v>100438120</v>
      </c>
      <c r="L13" s="64">
        <v>0</v>
      </c>
      <c r="M13" s="33">
        <v>0</v>
      </c>
      <c r="N13" s="14"/>
      <c r="O13" s="14"/>
      <c r="P13" s="14"/>
    </row>
    <row r="14" spans="1:16" s="1" customFormat="1" ht="82.5" customHeight="1" x14ac:dyDescent="0.25">
      <c r="A14" s="8">
        <v>3</v>
      </c>
      <c r="B14" s="24" t="s">
        <v>46</v>
      </c>
      <c r="C14" s="24" t="s">
        <v>31</v>
      </c>
      <c r="D14" s="24" t="s">
        <v>9</v>
      </c>
      <c r="E14" s="24" t="s">
        <v>13</v>
      </c>
      <c r="F14" s="24" t="s">
        <v>13</v>
      </c>
      <c r="G14" s="24" t="s">
        <v>13</v>
      </c>
      <c r="H14" s="24" t="s">
        <v>13</v>
      </c>
      <c r="I14" s="24">
        <f>I15</f>
        <v>63980962.549999997</v>
      </c>
      <c r="J14" s="24">
        <f>J15</f>
        <v>9533300.5500000007</v>
      </c>
      <c r="K14" s="41">
        <f>K15</f>
        <v>23064146</v>
      </c>
      <c r="L14" s="24">
        <f>L15</f>
        <v>15691758</v>
      </c>
      <c r="M14" s="33">
        <f>M15</f>
        <v>15691758</v>
      </c>
      <c r="N14" s="14"/>
      <c r="O14" s="14"/>
      <c r="P14" s="14"/>
    </row>
    <row r="15" spans="1:16" s="1" customFormat="1" ht="108.75" customHeight="1" x14ac:dyDescent="0.25">
      <c r="A15" s="11">
        <v>4</v>
      </c>
      <c r="B15" s="64" t="s">
        <v>47</v>
      </c>
      <c r="C15" s="64" t="s">
        <v>28</v>
      </c>
      <c r="D15" s="64" t="s">
        <v>9</v>
      </c>
      <c r="E15" s="64" t="s">
        <v>13</v>
      </c>
      <c r="F15" s="64" t="s">
        <v>13</v>
      </c>
      <c r="G15" s="64" t="s">
        <v>13</v>
      </c>
      <c r="H15" s="64" t="s">
        <v>13</v>
      </c>
      <c r="I15" s="61">
        <f>J15+K15+L15+M15</f>
        <v>63980962.549999997</v>
      </c>
      <c r="J15" s="64">
        <f>J16+J17</f>
        <v>9533300.5500000007</v>
      </c>
      <c r="K15" s="61">
        <f>K16+K17</f>
        <v>23064146</v>
      </c>
      <c r="L15" s="64">
        <f>L16+L17</f>
        <v>15691758</v>
      </c>
      <c r="M15" s="30">
        <f>M16+M17</f>
        <v>15691758</v>
      </c>
      <c r="N15" s="14"/>
      <c r="O15" s="14"/>
      <c r="P15" s="14"/>
    </row>
    <row r="16" spans="1:16" s="1" customFormat="1" ht="127.5" x14ac:dyDescent="0.25">
      <c r="A16" s="11">
        <v>5</v>
      </c>
      <c r="B16" s="27" t="s">
        <v>48</v>
      </c>
      <c r="C16" s="27" t="s">
        <v>28</v>
      </c>
      <c r="D16" s="24" t="s">
        <v>9</v>
      </c>
      <c r="E16" s="24" t="s">
        <v>13</v>
      </c>
      <c r="F16" s="24" t="s">
        <v>13</v>
      </c>
      <c r="G16" s="24" t="s">
        <v>13</v>
      </c>
      <c r="H16" s="24" t="s">
        <v>13</v>
      </c>
      <c r="I16" s="24">
        <f>J16+K16+L16+M16</f>
        <v>26996026.350000001</v>
      </c>
      <c r="J16" s="24">
        <f>5906497.55+597090.8</f>
        <v>6503588.3499999996</v>
      </c>
      <c r="K16" s="64">
        <f>6164146+2000000</f>
        <v>8164146</v>
      </c>
      <c r="L16" s="23">
        <v>6164146</v>
      </c>
      <c r="M16" s="33">
        <v>6164146</v>
      </c>
      <c r="N16" s="14"/>
      <c r="O16" s="14"/>
      <c r="P16" s="14"/>
    </row>
    <row r="17" spans="1:16" s="1" customFormat="1" ht="81" customHeight="1" x14ac:dyDescent="0.25">
      <c r="A17" s="11">
        <v>6</v>
      </c>
      <c r="B17" s="28" t="s">
        <v>49</v>
      </c>
      <c r="C17" s="27" t="s">
        <v>28</v>
      </c>
      <c r="D17" s="24" t="s">
        <v>9</v>
      </c>
      <c r="E17" s="24" t="s">
        <v>13</v>
      </c>
      <c r="F17" s="24" t="s">
        <v>13</v>
      </c>
      <c r="G17" s="24" t="s">
        <v>13</v>
      </c>
      <c r="H17" s="24" t="s">
        <v>13</v>
      </c>
      <c r="I17" s="24">
        <f>J17+K17+L17+M17</f>
        <v>36984936.200000003</v>
      </c>
      <c r="J17" s="24">
        <f>5208012.5-3240-607951.82-1549472.18-17636.3</f>
        <v>3029712.2</v>
      </c>
      <c r="K17" s="64">
        <f>8127133+6772867</f>
        <v>14900000</v>
      </c>
      <c r="L17" s="23">
        <v>9527612</v>
      </c>
      <c r="M17" s="33">
        <v>9527612</v>
      </c>
      <c r="N17" s="14"/>
      <c r="O17" s="14"/>
      <c r="P17" s="14"/>
    </row>
    <row r="18" spans="1:16" s="1" customFormat="1" ht="111.75" customHeight="1" x14ac:dyDescent="0.25">
      <c r="A18" s="16">
        <v>7</v>
      </c>
      <c r="B18" s="66" t="s">
        <v>50</v>
      </c>
      <c r="C18" s="67" t="s">
        <v>34</v>
      </c>
      <c r="D18" s="64" t="s">
        <v>9</v>
      </c>
      <c r="E18" s="64" t="s">
        <v>13</v>
      </c>
      <c r="F18" s="64" t="s">
        <v>13</v>
      </c>
      <c r="G18" s="64" t="s">
        <v>13</v>
      </c>
      <c r="H18" s="64" t="s">
        <v>13</v>
      </c>
      <c r="I18" s="64">
        <f>J18+K18+L18+M18</f>
        <v>8129784.5500000007</v>
      </c>
      <c r="J18" s="64">
        <f>J19</f>
        <v>2083420.5500000003</v>
      </c>
      <c r="K18" s="64">
        <f>K19</f>
        <v>1863188</v>
      </c>
      <c r="L18" s="68">
        <f>L19</f>
        <v>2091588</v>
      </c>
      <c r="M18" s="30">
        <f>M19</f>
        <v>2091588</v>
      </c>
      <c r="N18" s="14"/>
      <c r="O18" s="14"/>
      <c r="P18" s="14"/>
    </row>
    <row r="19" spans="1:16" s="1" customFormat="1" ht="92.25" customHeight="1" x14ac:dyDescent="0.25">
      <c r="A19" s="12">
        <v>8</v>
      </c>
      <c r="B19" s="28" t="s">
        <v>51</v>
      </c>
      <c r="C19" s="24" t="s">
        <v>34</v>
      </c>
      <c r="D19" s="24" t="s">
        <v>9</v>
      </c>
      <c r="E19" s="24" t="s">
        <v>13</v>
      </c>
      <c r="F19" s="24" t="s">
        <v>13</v>
      </c>
      <c r="G19" s="24" t="s">
        <v>13</v>
      </c>
      <c r="H19" s="24" t="s">
        <v>13</v>
      </c>
      <c r="I19" s="61">
        <f>J19+K19+L19+M19</f>
        <v>8129784.5500000007</v>
      </c>
      <c r="J19" s="24">
        <f>J21+J22+J23+J24</f>
        <v>2083420.5500000003</v>
      </c>
      <c r="K19" s="41">
        <f>K21+K22+K23+K24</f>
        <v>1863188</v>
      </c>
      <c r="L19" s="24">
        <f>L21+L22+L23+L24</f>
        <v>2091588</v>
      </c>
      <c r="M19" s="33">
        <f>M21+M22+M23+M24</f>
        <v>2091588</v>
      </c>
      <c r="N19" s="14"/>
      <c r="O19" s="14"/>
      <c r="P19" s="14"/>
    </row>
    <row r="20" spans="1:16" s="1" customFormat="1" ht="37.5" customHeight="1" x14ac:dyDescent="0.25">
      <c r="A20" s="72">
        <v>9</v>
      </c>
      <c r="B20" s="87" t="s">
        <v>37</v>
      </c>
      <c r="C20" s="27" t="s">
        <v>27</v>
      </c>
      <c r="D20" s="91"/>
      <c r="E20" s="92"/>
      <c r="F20" s="92"/>
      <c r="G20" s="92"/>
      <c r="H20" s="92"/>
      <c r="I20" s="92"/>
      <c r="J20" s="92"/>
      <c r="K20" s="92"/>
      <c r="L20" s="93"/>
      <c r="M20" s="33"/>
      <c r="N20" s="14"/>
      <c r="O20" s="14"/>
      <c r="P20" s="14"/>
    </row>
    <row r="21" spans="1:16" s="1" customFormat="1" ht="41.25" customHeight="1" x14ac:dyDescent="0.25">
      <c r="A21" s="74"/>
      <c r="B21" s="88"/>
      <c r="C21" s="27" t="s">
        <v>24</v>
      </c>
      <c r="D21" s="24" t="s">
        <v>9</v>
      </c>
      <c r="E21" s="24" t="s">
        <v>13</v>
      </c>
      <c r="F21" s="24" t="s">
        <v>13</v>
      </c>
      <c r="G21" s="24" t="s">
        <v>13</v>
      </c>
      <c r="H21" s="24" t="s">
        <v>13</v>
      </c>
      <c r="I21" s="29">
        <f t="shared" ref="I21:I26" si="0">J21+K21+L21+M21</f>
        <v>3431601.87</v>
      </c>
      <c r="J21" s="24">
        <v>872845.87</v>
      </c>
      <c r="K21" s="37">
        <v>700652</v>
      </c>
      <c r="L21" s="35">
        <v>929052</v>
      </c>
      <c r="M21" s="36">
        <v>929052</v>
      </c>
      <c r="N21" s="14"/>
      <c r="O21" s="14"/>
      <c r="P21" s="14"/>
    </row>
    <row r="22" spans="1:16" s="1" customFormat="1" ht="40.5" customHeight="1" x14ac:dyDescent="0.25">
      <c r="A22" s="74"/>
      <c r="B22" s="88"/>
      <c r="C22" s="27" t="s">
        <v>22</v>
      </c>
      <c r="D22" s="24" t="s">
        <v>9</v>
      </c>
      <c r="E22" s="24" t="s">
        <v>13</v>
      </c>
      <c r="F22" s="24" t="s">
        <v>13</v>
      </c>
      <c r="G22" s="24" t="s">
        <v>13</v>
      </c>
      <c r="H22" s="24" t="s">
        <v>13</v>
      </c>
      <c r="I22" s="29">
        <f t="shared" si="0"/>
        <v>2100000</v>
      </c>
      <c r="J22" s="24">
        <v>600000</v>
      </c>
      <c r="K22" s="69">
        <f>500000</f>
        <v>500000</v>
      </c>
      <c r="L22" s="35">
        <v>500000</v>
      </c>
      <c r="M22" s="36">
        <v>500000</v>
      </c>
      <c r="N22" s="14"/>
      <c r="O22" s="14"/>
      <c r="P22" s="14"/>
    </row>
    <row r="23" spans="1:16" s="1" customFormat="1" ht="43.5" customHeight="1" x14ac:dyDescent="0.25">
      <c r="A23" s="74"/>
      <c r="B23" s="88"/>
      <c r="C23" s="27" t="s">
        <v>23</v>
      </c>
      <c r="D23" s="24" t="s">
        <v>9</v>
      </c>
      <c r="E23" s="24" t="s">
        <v>13</v>
      </c>
      <c r="F23" s="24" t="s">
        <v>13</v>
      </c>
      <c r="G23" s="24" t="s">
        <v>13</v>
      </c>
      <c r="H23" s="24" t="s">
        <v>13</v>
      </c>
      <c r="I23" s="29">
        <f t="shared" si="0"/>
        <v>1406630.57</v>
      </c>
      <c r="J23" s="24">
        <v>328022.57</v>
      </c>
      <c r="K23" s="43">
        <v>359536</v>
      </c>
      <c r="L23" s="35">
        <v>359536</v>
      </c>
      <c r="M23" s="36">
        <v>359536</v>
      </c>
      <c r="N23" s="14"/>
      <c r="O23" s="14"/>
      <c r="P23" s="14"/>
    </row>
    <row r="24" spans="1:16" s="1" customFormat="1" ht="45.75" customHeight="1" x14ac:dyDescent="0.25">
      <c r="A24" s="73"/>
      <c r="B24" s="89"/>
      <c r="C24" s="27" t="s">
        <v>20</v>
      </c>
      <c r="D24" s="24" t="s">
        <v>9</v>
      </c>
      <c r="E24" s="24" t="s">
        <v>13</v>
      </c>
      <c r="F24" s="24" t="s">
        <v>13</v>
      </c>
      <c r="G24" s="24" t="s">
        <v>13</v>
      </c>
      <c r="H24" s="24" t="s">
        <v>13</v>
      </c>
      <c r="I24" s="29">
        <f t="shared" si="0"/>
        <v>1191552.1099999999</v>
      </c>
      <c r="J24" s="24">
        <v>282552.11</v>
      </c>
      <c r="K24" s="69">
        <v>303000</v>
      </c>
      <c r="L24" s="35">
        <v>303000</v>
      </c>
      <c r="M24" s="36">
        <v>303000</v>
      </c>
      <c r="N24" s="14"/>
      <c r="O24" s="14"/>
      <c r="P24" s="14"/>
    </row>
    <row r="25" spans="1:16" s="1" customFormat="1" ht="112.5" customHeight="1" x14ac:dyDescent="0.25">
      <c r="A25" s="72">
        <v>10</v>
      </c>
      <c r="B25" s="84" t="s">
        <v>69</v>
      </c>
      <c r="C25" s="87" t="s">
        <v>33</v>
      </c>
      <c r="D25" s="24" t="s">
        <v>9</v>
      </c>
      <c r="E25" s="24" t="s">
        <v>13</v>
      </c>
      <c r="F25" s="24" t="s">
        <v>13</v>
      </c>
      <c r="G25" s="24" t="s">
        <v>13</v>
      </c>
      <c r="H25" s="24" t="s">
        <v>13</v>
      </c>
      <c r="I25" s="24">
        <f t="shared" si="0"/>
        <v>1501871341.21</v>
      </c>
      <c r="J25" s="24">
        <f>J35+J61</f>
        <v>372889129.33999997</v>
      </c>
      <c r="K25" s="41">
        <f>K35+K61</f>
        <v>381973789.87</v>
      </c>
      <c r="L25" s="24">
        <f>L35+L61</f>
        <v>373504211</v>
      </c>
      <c r="M25" s="33">
        <f>M35+M61</f>
        <v>373504211</v>
      </c>
      <c r="N25" s="14"/>
      <c r="O25" s="14"/>
      <c r="P25" s="14"/>
    </row>
    <row r="26" spans="1:16" s="1" customFormat="1" ht="94.5" customHeight="1" x14ac:dyDescent="0.25">
      <c r="A26" s="73"/>
      <c r="B26" s="86"/>
      <c r="C26" s="89"/>
      <c r="D26" s="24" t="s">
        <v>38</v>
      </c>
      <c r="E26" s="30" t="s">
        <v>13</v>
      </c>
      <c r="F26" s="30" t="s">
        <v>13</v>
      </c>
      <c r="G26" s="30" t="s">
        <v>13</v>
      </c>
      <c r="H26" s="30" t="s">
        <v>13</v>
      </c>
      <c r="I26" s="30">
        <f t="shared" si="0"/>
        <v>18437268</v>
      </c>
      <c r="J26" s="30">
        <f>J53</f>
        <v>6205500</v>
      </c>
      <c r="K26" s="44">
        <f>K53</f>
        <v>5646328</v>
      </c>
      <c r="L26" s="30">
        <f>L53</f>
        <v>3292720</v>
      </c>
      <c r="M26" s="33">
        <f>M53</f>
        <v>3292720</v>
      </c>
      <c r="N26" s="14"/>
      <c r="O26" s="14"/>
      <c r="P26" s="14"/>
    </row>
    <row r="27" spans="1:16" s="1" customFormat="1" ht="34.5" customHeight="1" x14ac:dyDescent="0.25">
      <c r="A27" s="72"/>
      <c r="B27" s="84" t="s">
        <v>81</v>
      </c>
      <c r="C27" s="87" t="s">
        <v>28</v>
      </c>
      <c r="D27" s="53" t="s">
        <v>72</v>
      </c>
      <c r="E27" s="30" t="s">
        <v>13</v>
      </c>
      <c r="F27" s="30" t="s">
        <v>13</v>
      </c>
      <c r="G27" s="30" t="s">
        <v>13</v>
      </c>
      <c r="H27" s="30" t="s">
        <v>13</v>
      </c>
      <c r="I27" s="30">
        <f>SUM(J27:M27)</f>
        <v>100438120</v>
      </c>
      <c r="J27" s="30">
        <v>0</v>
      </c>
      <c r="K27" s="44">
        <f>K76</f>
        <v>100438120</v>
      </c>
      <c r="L27" s="30">
        <v>0</v>
      </c>
      <c r="M27" s="33">
        <v>0</v>
      </c>
      <c r="N27" s="14"/>
      <c r="O27" s="14"/>
      <c r="P27" s="14"/>
    </row>
    <row r="28" spans="1:16" s="1" customFormat="1" ht="118.5" customHeight="1" x14ac:dyDescent="0.25">
      <c r="A28" s="74"/>
      <c r="B28" s="85"/>
      <c r="C28" s="88"/>
      <c r="D28" s="53" t="s">
        <v>38</v>
      </c>
      <c r="E28" s="30" t="s">
        <v>13</v>
      </c>
      <c r="F28" s="30" t="s">
        <v>13</v>
      </c>
      <c r="G28" s="30" t="s">
        <v>13</v>
      </c>
      <c r="H28" s="30" t="s">
        <v>13</v>
      </c>
      <c r="I28" s="30">
        <f>SUM(J28:M28)</f>
        <v>39059268.890000001</v>
      </c>
      <c r="J28" s="30">
        <v>0</v>
      </c>
      <c r="K28" s="44">
        <f>K77</f>
        <v>39059268.890000001</v>
      </c>
      <c r="L28" s="30">
        <v>0</v>
      </c>
      <c r="M28" s="33">
        <v>0</v>
      </c>
      <c r="N28" s="14"/>
      <c r="O28" s="14"/>
      <c r="P28" s="14"/>
    </row>
    <row r="29" spans="1:16" s="1" customFormat="1" ht="54" customHeight="1" x14ac:dyDescent="0.25">
      <c r="A29" s="73"/>
      <c r="B29" s="86"/>
      <c r="C29" s="89"/>
      <c r="D29" s="53" t="s">
        <v>9</v>
      </c>
      <c r="E29" s="30" t="s">
        <v>13</v>
      </c>
      <c r="F29" s="30" t="s">
        <v>13</v>
      </c>
      <c r="G29" s="30" t="s">
        <v>13</v>
      </c>
      <c r="H29" s="30" t="s">
        <v>13</v>
      </c>
      <c r="I29" s="30">
        <f>SUM(J29:M29)</f>
        <v>0</v>
      </c>
      <c r="J29" s="30">
        <v>0</v>
      </c>
      <c r="K29" s="44">
        <v>0</v>
      </c>
      <c r="L29" s="30">
        <v>0</v>
      </c>
      <c r="M29" s="33">
        <v>0</v>
      </c>
      <c r="N29" s="14"/>
      <c r="O29" s="14"/>
      <c r="P29" s="14"/>
    </row>
    <row r="30" spans="1:16" s="1" customFormat="1" ht="30" customHeight="1" x14ac:dyDescent="0.25">
      <c r="A30" s="90">
        <v>11</v>
      </c>
      <c r="B30" s="75" t="s">
        <v>15</v>
      </c>
      <c r="C30" s="76"/>
      <c r="D30" s="76"/>
      <c r="E30" s="76"/>
      <c r="F30" s="76"/>
      <c r="G30" s="76"/>
      <c r="H30" s="76"/>
      <c r="I30" s="76"/>
      <c r="J30" s="76"/>
      <c r="K30" s="76"/>
      <c r="L30" s="77"/>
      <c r="M30" s="33"/>
      <c r="N30" s="14"/>
      <c r="O30" s="14"/>
      <c r="P30" s="14"/>
    </row>
    <row r="31" spans="1:16" s="1" customFormat="1" ht="17.25" hidden="1" customHeight="1" x14ac:dyDescent="0.25">
      <c r="A31" s="90"/>
      <c r="B31" s="78"/>
      <c r="C31" s="79"/>
      <c r="D31" s="79"/>
      <c r="E31" s="79"/>
      <c r="F31" s="79"/>
      <c r="G31" s="79"/>
      <c r="H31" s="79"/>
      <c r="I31" s="79"/>
      <c r="J31" s="79"/>
      <c r="K31" s="79"/>
      <c r="L31" s="80"/>
      <c r="M31" s="33"/>
      <c r="N31" s="14"/>
      <c r="O31" s="14"/>
      <c r="P31" s="14"/>
    </row>
    <row r="32" spans="1:16" s="1" customFormat="1" ht="15" hidden="1" customHeight="1" x14ac:dyDescent="0.25">
      <c r="A32" s="90"/>
      <c r="B32" s="81"/>
      <c r="C32" s="82"/>
      <c r="D32" s="82"/>
      <c r="E32" s="82"/>
      <c r="F32" s="82"/>
      <c r="G32" s="82"/>
      <c r="H32" s="82"/>
      <c r="I32" s="82"/>
      <c r="J32" s="82"/>
      <c r="K32" s="82"/>
      <c r="L32" s="83"/>
      <c r="M32" s="33"/>
      <c r="N32" s="14"/>
      <c r="O32" s="14"/>
      <c r="P32" s="14"/>
    </row>
    <row r="33" spans="1:16" s="1" customFormat="1" ht="72" customHeight="1" x14ac:dyDescent="0.25">
      <c r="A33" s="72">
        <v>12</v>
      </c>
      <c r="B33" s="84" t="s">
        <v>52</v>
      </c>
      <c r="C33" s="87" t="s">
        <v>33</v>
      </c>
      <c r="D33" s="24" t="s">
        <v>9</v>
      </c>
      <c r="E33" s="24" t="s">
        <v>13</v>
      </c>
      <c r="F33" s="24" t="s">
        <v>13</v>
      </c>
      <c r="G33" s="24" t="s">
        <v>13</v>
      </c>
      <c r="H33" s="24" t="s">
        <v>13</v>
      </c>
      <c r="I33" s="24">
        <f t="shared" ref="I33:I38" si="1">J33+K33+L33+M33</f>
        <v>1501871341.21</v>
      </c>
      <c r="J33" s="24">
        <f>J35+J61</f>
        <v>372889129.33999997</v>
      </c>
      <c r="K33" s="41">
        <f>K35+K61</f>
        <v>381973789.87</v>
      </c>
      <c r="L33" s="24">
        <f>L35+L61</f>
        <v>373504211</v>
      </c>
      <c r="M33" s="33">
        <f>M35+M61</f>
        <v>373504211</v>
      </c>
      <c r="N33" s="14"/>
      <c r="O33" s="14"/>
      <c r="P33" s="14"/>
    </row>
    <row r="34" spans="1:16" s="1" customFormat="1" ht="87.75" customHeight="1" x14ac:dyDescent="0.25">
      <c r="A34" s="73"/>
      <c r="B34" s="86"/>
      <c r="C34" s="89"/>
      <c r="D34" s="24" t="s">
        <v>38</v>
      </c>
      <c r="E34" s="24" t="s">
        <v>13</v>
      </c>
      <c r="F34" s="24" t="s">
        <v>13</v>
      </c>
      <c r="G34" s="24" t="s">
        <v>13</v>
      </c>
      <c r="H34" s="24" t="s">
        <v>13</v>
      </c>
      <c r="I34" s="24">
        <f t="shared" si="1"/>
        <v>18437268</v>
      </c>
      <c r="J34" s="24">
        <f>J53</f>
        <v>6205500</v>
      </c>
      <c r="K34" s="41">
        <f>K53</f>
        <v>5646328</v>
      </c>
      <c r="L34" s="24">
        <f>L53</f>
        <v>3292720</v>
      </c>
      <c r="M34" s="33">
        <f>M53</f>
        <v>3292720</v>
      </c>
      <c r="N34" s="14"/>
      <c r="O34" s="14"/>
      <c r="P34" s="14"/>
    </row>
    <row r="35" spans="1:16" s="1" customFormat="1" ht="69" customHeight="1" x14ac:dyDescent="0.25">
      <c r="A35" s="72">
        <v>13</v>
      </c>
      <c r="B35" s="84" t="s">
        <v>53</v>
      </c>
      <c r="C35" s="87" t="s">
        <v>35</v>
      </c>
      <c r="D35" s="24" t="s">
        <v>9</v>
      </c>
      <c r="E35" s="24" t="s">
        <v>13</v>
      </c>
      <c r="F35" s="24" t="s">
        <v>13</v>
      </c>
      <c r="G35" s="24" t="s">
        <v>13</v>
      </c>
      <c r="H35" s="24" t="s">
        <v>13</v>
      </c>
      <c r="I35" s="24">
        <f t="shared" si="1"/>
        <v>1499410941.21</v>
      </c>
      <c r="J35" s="24">
        <f>J37+J38+J44+J45+J46+J57+J58</f>
        <v>372383529.33999997</v>
      </c>
      <c r="K35" s="41">
        <f>K37+K38+K44+K45+K46+K57+K58</f>
        <v>381430189.87</v>
      </c>
      <c r="L35" s="24">
        <f>L37+L38+L44+L45+L46+L57+L58</f>
        <v>372798611</v>
      </c>
      <c r="M35" s="33">
        <f>M37+M38+M44+M45+M46+M57+M58</f>
        <v>372798611</v>
      </c>
      <c r="N35" s="14"/>
      <c r="O35" s="14"/>
      <c r="P35" s="14"/>
    </row>
    <row r="36" spans="1:16" s="1" customFormat="1" ht="87" customHeight="1" x14ac:dyDescent="0.25">
      <c r="A36" s="73"/>
      <c r="B36" s="86"/>
      <c r="C36" s="89"/>
      <c r="D36" s="24" t="s">
        <v>38</v>
      </c>
      <c r="E36" s="24" t="s">
        <v>13</v>
      </c>
      <c r="F36" s="24" t="s">
        <v>13</v>
      </c>
      <c r="G36" s="24" t="s">
        <v>13</v>
      </c>
      <c r="H36" s="24" t="s">
        <v>13</v>
      </c>
      <c r="I36" s="24">
        <f t="shared" si="1"/>
        <v>18437268</v>
      </c>
      <c r="J36" s="24">
        <f>J53</f>
        <v>6205500</v>
      </c>
      <c r="K36" s="41">
        <f>K53</f>
        <v>5646328</v>
      </c>
      <c r="L36" s="24">
        <f>L53</f>
        <v>3292720</v>
      </c>
      <c r="M36" s="33">
        <f>M53</f>
        <v>3292720</v>
      </c>
      <c r="N36" s="14"/>
      <c r="O36" s="14"/>
      <c r="P36" s="14"/>
    </row>
    <row r="37" spans="1:16" s="1" customFormat="1" ht="80.25" customHeight="1" x14ac:dyDescent="0.25">
      <c r="A37" s="8">
        <v>14</v>
      </c>
      <c r="B37" s="24" t="s">
        <v>54</v>
      </c>
      <c r="C37" s="24" t="s">
        <v>28</v>
      </c>
      <c r="D37" s="24" t="s">
        <v>9</v>
      </c>
      <c r="E37" s="24" t="s">
        <v>13</v>
      </c>
      <c r="F37" s="24" t="s">
        <v>13</v>
      </c>
      <c r="G37" s="24" t="s">
        <v>13</v>
      </c>
      <c r="H37" s="24" t="s">
        <v>13</v>
      </c>
      <c r="I37" s="24">
        <f t="shared" si="1"/>
        <v>9044273.8000000007</v>
      </c>
      <c r="J37" s="24">
        <f>5116734.6-597090.8</f>
        <v>4519643.8</v>
      </c>
      <c r="K37" s="41">
        <f>1558210-150000</f>
        <v>1408210</v>
      </c>
      <c r="L37" s="24">
        <v>1558210</v>
      </c>
      <c r="M37" s="33">
        <v>1558210</v>
      </c>
      <c r="N37" s="14"/>
      <c r="O37" s="14"/>
      <c r="P37" s="14"/>
    </row>
    <row r="38" spans="1:16" s="1" customFormat="1" ht="78.75" customHeight="1" x14ac:dyDescent="0.25">
      <c r="A38" s="72">
        <v>15</v>
      </c>
      <c r="B38" s="87" t="s">
        <v>55</v>
      </c>
      <c r="C38" s="24" t="s">
        <v>30</v>
      </c>
      <c r="D38" s="24" t="s">
        <v>9</v>
      </c>
      <c r="E38" s="24" t="s">
        <v>13</v>
      </c>
      <c r="F38" s="24" t="s">
        <v>13</v>
      </c>
      <c r="G38" s="24" t="s">
        <v>13</v>
      </c>
      <c r="H38" s="24" t="s">
        <v>13</v>
      </c>
      <c r="I38" s="24">
        <f t="shared" si="1"/>
        <v>31748320.719999999</v>
      </c>
      <c r="J38" s="24">
        <f>J40+J41+J42+J43</f>
        <v>8372406.8499999996</v>
      </c>
      <c r="K38" s="41">
        <f>K40+K41+K42+K43</f>
        <v>7136409.8700000001</v>
      </c>
      <c r="L38" s="24">
        <f>L40+L41+L42+L43</f>
        <v>8119752</v>
      </c>
      <c r="M38" s="33">
        <f>M40+M41+M42+M43</f>
        <v>8119752</v>
      </c>
      <c r="N38" s="14"/>
      <c r="O38" s="14"/>
      <c r="P38" s="14"/>
    </row>
    <row r="39" spans="1:16" s="1" customFormat="1" ht="39" customHeight="1" x14ac:dyDescent="0.25">
      <c r="A39" s="74"/>
      <c r="B39" s="88"/>
      <c r="C39" s="24" t="s">
        <v>27</v>
      </c>
      <c r="D39" s="91"/>
      <c r="E39" s="92"/>
      <c r="F39" s="92"/>
      <c r="G39" s="92"/>
      <c r="H39" s="92"/>
      <c r="I39" s="92"/>
      <c r="J39" s="92"/>
      <c r="K39" s="92"/>
      <c r="L39" s="93"/>
      <c r="M39" s="33"/>
      <c r="N39" s="14"/>
      <c r="O39" s="14"/>
      <c r="P39" s="14"/>
    </row>
    <row r="40" spans="1:16" s="1" customFormat="1" ht="42.75" customHeight="1" x14ac:dyDescent="0.25">
      <c r="A40" s="74"/>
      <c r="B40" s="88"/>
      <c r="C40" s="27" t="s">
        <v>20</v>
      </c>
      <c r="D40" s="24" t="s">
        <v>9</v>
      </c>
      <c r="E40" s="24" t="s">
        <v>13</v>
      </c>
      <c r="F40" s="24" t="s">
        <v>13</v>
      </c>
      <c r="G40" s="24" t="s">
        <v>13</v>
      </c>
      <c r="H40" s="24" t="s">
        <v>13</v>
      </c>
      <c r="I40" s="24">
        <f t="shared" ref="I40:I46" si="2">J40+K40+L40+M40</f>
        <v>7462634.7800000003</v>
      </c>
      <c r="J40" s="24">
        <v>1924953.91</v>
      </c>
      <c r="K40" s="37">
        <f>1932600-260119.13</f>
        <v>1672480.87</v>
      </c>
      <c r="L40" s="37">
        <v>1932600</v>
      </c>
      <c r="M40" s="36">
        <v>1932600</v>
      </c>
      <c r="N40" s="14"/>
      <c r="O40" s="14"/>
      <c r="P40" s="14"/>
    </row>
    <row r="41" spans="1:16" s="1" customFormat="1" ht="42" customHeight="1" x14ac:dyDescent="0.25">
      <c r="A41" s="74"/>
      <c r="B41" s="88"/>
      <c r="C41" s="27" t="s">
        <v>21</v>
      </c>
      <c r="D41" s="24" t="s">
        <v>9</v>
      </c>
      <c r="E41" s="24" t="s">
        <v>13</v>
      </c>
      <c r="F41" s="24" t="s">
        <v>13</v>
      </c>
      <c r="G41" s="24" t="s">
        <v>13</v>
      </c>
      <c r="H41" s="24" t="s">
        <v>13</v>
      </c>
      <c r="I41" s="24">
        <f t="shared" si="2"/>
        <v>9511576.5099999998</v>
      </c>
      <c r="J41" s="24">
        <v>2331361.5099999998</v>
      </c>
      <c r="K41" s="37">
        <v>2393405</v>
      </c>
      <c r="L41" s="37">
        <v>2393405</v>
      </c>
      <c r="M41" s="36">
        <v>2393405</v>
      </c>
      <c r="N41" s="14"/>
      <c r="O41" s="14"/>
      <c r="P41" s="14"/>
    </row>
    <row r="42" spans="1:16" s="1" customFormat="1" ht="38.25" customHeight="1" x14ac:dyDescent="0.25">
      <c r="A42" s="74"/>
      <c r="B42" s="88"/>
      <c r="C42" s="27" t="s">
        <v>22</v>
      </c>
      <c r="D42" s="24" t="s">
        <v>9</v>
      </c>
      <c r="E42" s="24" t="s">
        <v>13</v>
      </c>
      <c r="F42" s="24" t="s">
        <v>13</v>
      </c>
      <c r="G42" s="24" t="s">
        <v>13</v>
      </c>
      <c r="H42" s="24" t="s">
        <v>13</v>
      </c>
      <c r="I42" s="24">
        <f t="shared" si="2"/>
        <v>6723809</v>
      </c>
      <c r="J42" s="24">
        <v>1945731</v>
      </c>
      <c r="K42" s="43">
        <f>1700000-321922</f>
        <v>1378078</v>
      </c>
      <c r="L42" s="37">
        <v>1700000</v>
      </c>
      <c r="M42" s="36">
        <v>1700000</v>
      </c>
      <c r="N42" s="14"/>
      <c r="O42" s="14"/>
      <c r="P42" s="14"/>
    </row>
    <row r="43" spans="1:16" s="1" customFormat="1" ht="38.25" customHeight="1" x14ac:dyDescent="0.25">
      <c r="A43" s="73"/>
      <c r="B43" s="89"/>
      <c r="C43" s="27" t="s">
        <v>23</v>
      </c>
      <c r="D43" s="24" t="s">
        <v>9</v>
      </c>
      <c r="E43" s="24" t="s">
        <v>13</v>
      </c>
      <c r="F43" s="24" t="s">
        <v>13</v>
      </c>
      <c r="G43" s="24" t="s">
        <v>13</v>
      </c>
      <c r="H43" s="24" t="s">
        <v>13</v>
      </c>
      <c r="I43" s="24">
        <f t="shared" si="2"/>
        <v>8050300.4299999997</v>
      </c>
      <c r="J43" s="24">
        <v>2170360.4300000002</v>
      </c>
      <c r="K43" s="43">
        <f>2093747-401301</f>
        <v>1692446</v>
      </c>
      <c r="L43" s="37">
        <v>2093747</v>
      </c>
      <c r="M43" s="36">
        <v>2093747</v>
      </c>
      <c r="N43" s="14"/>
      <c r="O43" s="14"/>
      <c r="P43" s="14"/>
    </row>
    <row r="44" spans="1:16" s="1" customFormat="1" ht="124.5" customHeight="1" x14ac:dyDescent="0.25">
      <c r="A44" s="8">
        <v>16</v>
      </c>
      <c r="B44" s="31" t="s">
        <v>65</v>
      </c>
      <c r="C44" s="27" t="s">
        <v>43</v>
      </c>
      <c r="D44" s="24" t="s">
        <v>9</v>
      </c>
      <c r="E44" s="24" t="s">
        <v>13</v>
      </c>
      <c r="F44" s="24" t="s">
        <v>13</v>
      </c>
      <c r="G44" s="24" t="s">
        <v>13</v>
      </c>
      <c r="H44" s="24" t="s">
        <v>13</v>
      </c>
      <c r="I44" s="24">
        <f t="shared" si="2"/>
        <v>412354778.40999997</v>
      </c>
      <c r="J44" s="24">
        <f>99362389.41+5000000+2500000</f>
        <v>106862389.41</v>
      </c>
      <c r="K44" s="64">
        <f>97362389+9000000</f>
        <v>106362389</v>
      </c>
      <c r="L44" s="24">
        <v>99565000</v>
      </c>
      <c r="M44" s="33">
        <v>99565000</v>
      </c>
      <c r="N44" s="14"/>
      <c r="O44" s="14"/>
      <c r="P44" s="14"/>
    </row>
    <row r="45" spans="1:16" s="1" customFormat="1" ht="93.75" customHeight="1" x14ac:dyDescent="0.25">
      <c r="A45" s="8">
        <v>17</v>
      </c>
      <c r="B45" s="24" t="s">
        <v>56</v>
      </c>
      <c r="C45" s="27" t="s">
        <v>31</v>
      </c>
      <c r="D45" s="24" t="s">
        <v>9</v>
      </c>
      <c r="E45" s="24" t="s">
        <v>13</v>
      </c>
      <c r="F45" s="24" t="s">
        <v>13</v>
      </c>
      <c r="G45" s="24" t="s">
        <v>13</v>
      </c>
      <c r="H45" s="24" t="s">
        <v>13</v>
      </c>
      <c r="I45" s="24">
        <f t="shared" si="2"/>
        <v>776476891.00999999</v>
      </c>
      <c r="J45" s="24">
        <f>177700000+4600000-1410059.59-1199940.4</f>
        <v>179690000.00999999</v>
      </c>
      <c r="K45" s="64">
        <f>191014741+2000000</f>
        <v>193014741</v>
      </c>
      <c r="L45" s="24">
        <v>201886075</v>
      </c>
      <c r="M45" s="33">
        <v>201886075</v>
      </c>
      <c r="N45" s="14"/>
      <c r="O45" s="14"/>
      <c r="P45" s="14"/>
    </row>
    <row r="46" spans="1:16" s="1" customFormat="1" ht="135" customHeight="1" x14ac:dyDescent="0.25">
      <c r="A46" s="72">
        <v>18</v>
      </c>
      <c r="B46" s="87" t="s">
        <v>57</v>
      </c>
      <c r="C46" s="27" t="s">
        <v>29</v>
      </c>
      <c r="D46" s="24" t="s">
        <v>9</v>
      </c>
      <c r="E46" s="24" t="s">
        <v>13</v>
      </c>
      <c r="F46" s="24" t="s">
        <v>13</v>
      </c>
      <c r="G46" s="24" t="s">
        <v>13</v>
      </c>
      <c r="H46" s="24" t="s">
        <v>13</v>
      </c>
      <c r="I46" s="24">
        <f t="shared" si="2"/>
        <v>130575561.36999999</v>
      </c>
      <c r="J46" s="24">
        <f>J48+J49+J50+J52+J51</f>
        <v>44027696.36999999</v>
      </c>
      <c r="K46" s="41">
        <f>K48+K49+K50+K51+K52</f>
        <v>29024717</v>
      </c>
      <c r="L46" s="24">
        <f>L48+L49+L50+L51+L52</f>
        <v>28761574</v>
      </c>
      <c r="M46" s="33">
        <f>M48+M49+M50+M51+M52</f>
        <v>28761574</v>
      </c>
      <c r="N46" s="14"/>
      <c r="O46" s="14"/>
      <c r="P46" s="14"/>
    </row>
    <row r="47" spans="1:16" s="1" customFormat="1" ht="38.25" customHeight="1" x14ac:dyDescent="0.25">
      <c r="A47" s="74"/>
      <c r="B47" s="88"/>
      <c r="C47" s="24" t="s">
        <v>27</v>
      </c>
      <c r="D47" s="24" t="s">
        <v>9</v>
      </c>
      <c r="E47" s="24" t="s">
        <v>13</v>
      </c>
      <c r="F47" s="24" t="s">
        <v>13</v>
      </c>
      <c r="G47" s="24" t="s">
        <v>13</v>
      </c>
      <c r="H47" s="24" t="s">
        <v>13</v>
      </c>
      <c r="I47" s="24"/>
      <c r="J47" s="24"/>
      <c r="K47" s="41"/>
      <c r="L47" s="24"/>
      <c r="M47" s="33"/>
      <c r="N47" s="14"/>
      <c r="O47" s="14"/>
      <c r="P47" s="14"/>
    </row>
    <row r="48" spans="1:16" s="1" customFormat="1" ht="52.9" customHeight="1" x14ac:dyDescent="0.25">
      <c r="A48" s="74"/>
      <c r="B48" s="88"/>
      <c r="C48" s="27" t="s">
        <v>24</v>
      </c>
      <c r="D48" s="24" t="s">
        <v>9</v>
      </c>
      <c r="E48" s="24" t="s">
        <v>13</v>
      </c>
      <c r="F48" s="24" t="s">
        <v>13</v>
      </c>
      <c r="G48" s="24" t="s">
        <v>13</v>
      </c>
      <c r="H48" s="24" t="s">
        <v>13</v>
      </c>
      <c r="I48" s="24">
        <f t="shared" ref="I48:I53" si="3">J48+K48+L48+M48</f>
        <v>1280400</v>
      </c>
      <c r="J48" s="24">
        <f>252000</f>
        <v>252000</v>
      </c>
      <c r="K48" s="37">
        <v>428400</v>
      </c>
      <c r="L48" s="37">
        <v>300000</v>
      </c>
      <c r="M48" s="36">
        <v>300000</v>
      </c>
      <c r="N48" s="14"/>
      <c r="O48" s="14"/>
      <c r="P48" s="14"/>
    </row>
    <row r="49" spans="1:16" s="1" customFormat="1" ht="36.75" customHeight="1" x14ac:dyDescent="0.25">
      <c r="A49" s="74"/>
      <c r="B49" s="88"/>
      <c r="C49" s="27" t="s">
        <v>22</v>
      </c>
      <c r="D49" s="24" t="s">
        <v>9</v>
      </c>
      <c r="E49" s="24" t="s">
        <v>13</v>
      </c>
      <c r="F49" s="24" t="s">
        <v>13</v>
      </c>
      <c r="G49" s="24" t="s">
        <v>13</v>
      </c>
      <c r="H49" s="24" t="s">
        <v>13</v>
      </c>
      <c r="I49" s="24">
        <f t="shared" si="3"/>
        <v>953149</v>
      </c>
      <c r="J49" s="24">
        <f>239435+91000</f>
        <v>330435</v>
      </c>
      <c r="K49" s="37">
        <f>180073-833+70000</f>
        <v>249240</v>
      </c>
      <c r="L49" s="37">
        <v>186737</v>
      </c>
      <c r="M49" s="36">
        <v>186737</v>
      </c>
      <c r="N49" s="14"/>
      <c r="O49" s="14"/>
      <c r="P49" s="14"/>
    </row>
    <row r="50" spans="1:16" s="1" customFormat="1" ht="46.5" customHeight="1" x14ac:dyDescent="0.25">
      <c r="A50" s="74"/>
      <c r="B50" s="88"/>
      <c r="C50" s="27" t="s">
        <v>23</v>
      </c>
      <c r="D50" s="24" t="s">
        <v>9</v>
      </c>
      <c r="E50" s="24" t="s">
        <v>13</v>
      </c>
      <c r="F50" s="24" t="s">
        <v>13</v>
      </c>
      <c r="G50" s="24" t="s">
        <v>13</v>
      </c>
      <c r="H50" s="24" t="s">
        <v>13</v>
      </c>
      <c r="I50" s="24">
        <f t="shared" si="3"/>
        <v>604500</v>
      </c>
      <c r="J50" s="24">
        <v>117300</v>
      </c>
      <c r="K50" s="43">
        <v>162400</v>
      </c>
      <c r="L50" s="37">
        <v>162400</v>
      </c>
      <c r="M50" s="36">
        <v>162400</v>
      </c>
      <c r="N50" s="14"/>
      <c r="O50" s="14"/>
      <c r="P50" s="14"/>
    </row>
    <row r="51" spans="1:16" s="1" customFormat="1" ht="46.5" customHeight="1" x14ac:dyDescent="0.25">
      <c r="A51" s="74"/>
      <c r="B51" s="88"/>
      <c r="C51" s="27" t="s">
        <v>20</v>
      </c>
      <c r="D51" s="24" t="s">
        <v>9</v>
      </c>
      <c r="E51" s="24" t="s">
        <v>13</v>
      </c>
      <c r="F51" s="24" t="s">
        <v>13</v>
      </c>
      <c r="G51" s="24" t="s">
        <v>13</v>
      </c>
      <c r="H51" s="24" t="s">
        <v>13</v>
      </c>
      <c r="I51" s="24">
        <f t="shared" si="3"/>
        <v>28093.98</v>
      </c>
      <c r="J51" s="24">
        <v>28093.98</v>
      </c>
      <c r="K51" s="43">
        <v>0</v>
      </c>
      <c r="L51" s="37">
        <v>0</v>
      </c>
      <c r="M51" s="36">
        <v>0</v>
      </c>
      <c r="N51" s="14"/>
      <c r="O51" s="14"/>
      <c r="P51" s="14"/>
    </row>
    <row r="52" spans="1:16" s="1" customFormat="1" ht="106.5" customHeight="1" x14ac:dyDescent="0.25">
      <c r="A52" s="73"/>
      <c r="B52" s="89"/>
      <c r="C52" s="27" t="s">
        <v>31</v>
      </c>
      <c r="D52" s="24" t="s">
        <v>9</v>
      </c>
      <c r="E52" s="24" t="s">
        <v>13</v>
      </c>
      <c r="F52" s="24" t="s">
        <v>13</v>
      </c>
      <c r="G52" s="24" t="s">
        <v>13</v>
      </c>
      <c r="H52" s="24" t="s">
        <v>13</v>
      </c>
      <c r="I52" s="24">
        <f t="shared" si="3"/>
        <v>127709418.38999999</v>
      </c>
      <c r="J52" s="24">
        <f>44781524.94+2000000-283209.85-30973-1336183.24-1831291.46</f>
        <v>43299867.389999993</v>
      </c>
      <c r="K52" s="64">
        <f>28057544+127133</f>
        <v>28184677</v>
      </c>
      <c r="L52" s="24">
        <v>28112437</v>
      </c>
      <c r="M52" s="33">
        <v>28112437</v>
      </c>
      <c r="N52" s="14"/>
      <c r="O52" s="14"/>
      <c r="P52" s="14"/>
    </row>
    <row r="53" spans="1:16" s="1" customFormat="1" ht="106.5" customHeight="1" x14ac:dyDescent="0.25">
      <c r="A53" s="72">
        <v>19</v>
      </c>
      <c r="B53" s="87" t="s">
        <v>58</v>
      </c>
      <c r="C53" s="27" t="s">
        <v>40</v>
      </c>
      <c r="D53" s="24" t="s">
        <v>38</v>
      </c>
      <c r="E53" s="24" t="s">
        <v>13</v>
      </c>
      <c r="F53" s="24" t="s">
        <v>13</v>
      </c>
      <c r="G53" s="24" t="s">
        <v>13</v>
      </c>
      <c r="H53" s="24" t="s">
        <v>13</v>
      </c>
      <c r="I53" s="24">
        <f t="shared" si="3"/>
        <v>18437268</v>
      </c>
      <c r="J53" s="24">
        <f>J55+J56</f>
        <v>6205500</v>
      </c>
      <c r="K53" s="41">
        <f>K55+K56</f>
        <v>5646328</v>
      </c>
      <c r="L53" s="24">
        <f>L55+L56</f>
        <v>3292720</v>
      </c>
      <c r="M53" s="33">
        <f>M55+M56</f>
        <v>3292720</v>
      </c>
      <c r="N53" s="14"/>
      <c r="O53" s="14"/>
      <c r="P53" s="14"/>
    </row>
    <row r="54" spans="1:16" s="1" customFormat="1" ht="38.25" customHeight="1" x14ac:dyDescent="0.25">
      <c r="A54" s="74"/>
      <c r="B54" s="88"/>
      <c r="C54" s="27" t="s">
        <v>27</v>
      </c>
      <c r="D54" s="98"/>
      <c r="E54" s="99"/>
      <c r="F54" s="99"/>
      <c r="G54" s="99"/>
      <c r="H54" s="99"/>
      <c r="I54" s="99"/>
      <c r="J54" s="99"/>
      <c r="K54" s="99"/>
      <c r="L54" s="100"/>
      <c r="M54" s="33"/>
      <c r="N54" s="14"/>
      <c r="O54" s="14"/>
      <c r="P54" s="14"/>
    </row>
    <row r="55" spans="1:16" s="1" customFormat="1" ht="85.9" customHeight="1" x14ac:dyDescent="0.25">
      <c r="A55" s="74"/>
      <c r="B55" s="88"/>
      <c r="C55" s="27" t="s">
        <v>41</v>
      </c>
      <c r="D55" s="24" t="s">
        <v>38</v>
      </c>
      <c r="E55" s="24" t="s">
        <v>13</v>
      </c>
      <c r="F55" s="24" t="s">
        <v>13</v>
      </c>
      <c r="G55" s="24" t="s">
        <v>13</v>
      </c>
      <c r="H55" s="24" t="s">
        <v>13</v>
      </c>
      <c r="I55" s="24">
        <f t="shared" ref="I55:I65" si="4">J55+K55+L55+M55</f>
        <v>445598.97</v>
      </c>
      <c r="J55" s="24">
        <f>1001346-555747.03</f>
        <v>445598.97</v>
      </c>
      <c r="K55" s="41">
        <v>0</v>
      </c>
      <c r="L55" s="24">
        <v>0</v>
      </c>
      <c r="M55" s="33">
        <v>0</v>
      </c>
      <c r="N55" s="14"/>
      <c r="O55" s="14"/>
      <c r="P55" s="14"/>
    </row>
    <row r="56" spans="1:16" s="1" customFormat="1" ht="42.75" customHeight="1" x14ac:dyDescent="0.25">
      <c r="A56" s="73"/>
      <c r="B56" s="89"/>
      <c r="C56" s="27" t="s">
        <v>42</v>
      </c>
      <c r="D56" s="24" t="s">
        <v>38</v>
      </c>
      <c r="E56" s="24" t="s">
        <v>13</v>
      </c>
      <c r="F56" s="24" t="s">
        <v>13</v>
      </c>
      <c r="G56" s="24" t="s">
        <v>13</v>
      </c>
      <c r="H56" s="24" t="s">
        <v>13</v>
      </c>
      <c r="I56" s="24">
        <f t="shared" si="4"/>
        <v>17991669.030000001</v>
      </c>
      <c r="J56" s="24">
        <f>5204154+555747.03</f>
        <v>5759901.0300000003</v>
      </c>
      <c r="K56" s="41">
        <f>5646400-72</f>
        <v>5646328</v>
      </c>
      <c r="L56" s="24">
        <f>3292700+20</f>
        <v>3292720</v>
      </c>
      <c r="M56" s="33">
        <f>3292700+20</f>
        <v>3292720</v>
      </c>
      <c r="N56" s="14"/>
      <c r="O56" s="14"/>
      <c r="P56" s="14"/>
    </row>
    <row r="57" spans="1:16" s="1" customFormat="1" ht="125.45" customHeight="1" x14ac:dyDescent="0.25">
      <c r="A57" s="18">
        <v>20</v>
      </c>
      <c r="B57" s="27" t="s">
        <v>59</v>
      </c>
      <c r="C57" s="27" t="s">
        <v>39</v>
      </c>
      <c r="D57" s="24" t="s">
        <v>9</v>
      </c>
      <c r="E57" s="24" t="s">
        <v>13</v>
      </c>
      <c r="F57" s="24" t="s">
        <v>13</v>
      </c>
      <c r="G57" s="24" t="s">
        <v>13</v>
      </c>
      <c r="H57" s="24" t="s">
        <v>13</v>
      </c>
      <c r="I57" s="24">
        <f t="shared" si="4"/>
        <v>131193505.62</v>
      </c>
      <c r="J57" s="24">
        <f>23483723.03+1410059.59+531231.86+1468768.14</f>
        <v>26893782.620000001</v>
      </c>
      <c r="K57" s="64">
        <f>27483723+15000000</f>
        <v>42483723</v>
      </c>
      <c r="L57" s="24">
        <v>30908000</v>
      </c>
      <c r="M57" s="33">
        <v>30908000</v>
      </c>
      <c r="N57" s="14"/>
      <c r="O57" s="14"/>
      <c r="P57" s="14"/>
    </row>
    <row r="58" spans="1:16" s="1" customFormat="1" ht="144" customHeight="1" x14ac:dyDescent="0.25">
      <c r="A58" s="20">
        <v>21</v>
      </c>
      <c r="B58" s="28" t="s">
        <v>60</v>
      </c>
      <c r="C58" s="27" t="s">
        <v>70</v>
      </c>
      <c r="D58" s="24" t="s">
        <v>9</v>
      </c>
      <c r="E58" s="24" t="s">
        <v>13</v>
      </c>
      <c r="F58" s="24" t="s">
        <v>13</v>
      </c>
      <c r="G58" s="24" t="s">
        <v>13</v>
      </c>
      <c r="H58" s="24" t="s">
        <v>13</v>
      </c>
      <c r="I58" s="24">
        <f t="shared" si="4"/>
        <v>8017610.2800000003</v>
      </c>
      <c r="J58" s="24">
        <f>3000000-982389.72</f>
        <v>2017610.28</v>
      </c>
      <c r="K58" s="41">
        <v>2000000</v>
      </c>
      <c r="L58" s="24">
        <v>2000000</v>
      </c>
      <c r="M58" s="33">
        <v>2000000</v>
      </c>
      <c r="N58" s="14"/>
      <c r="O58" s="14"/>
      <c r="P58" s="14"/>
    </row>
    <row r="59" spans="1:16" s="1" customFormat="1" ht="42.75" customHeight="1" x14ac:dyDescent="0.25">
      <c r="A59" s="72">
        <v>22</v>
      </c>
      <c r="B59" s="84" t="s">
        <v>36</v>
      </c>
      <c r="C59" s="87"/>
      <c r="D59" s="24" t="s">
        <v>9</v>
      </c>
      <c r="E59" s="24" t="s">
        <v>13</v>
      </c>
      <c r="F59" s="24" t="s">
        <v>13</v>
      </c>
      <c r="G59" s="24" t="s">
        <v>13</v>
      </c>
      <c r="H59" s="24" t="s">
        <v>13</v>
      </c>
      <c r="I59" s="24">
        <f t="shared" si="4"/>
        <v>1499410941.21</v>
      </c>
      <c r="J59" s="24">
        <f>J58+J57+J46+J45+J44+J38+J37</f>
        <v>372383529.33999997</v>
      </c>
      <c r="K59" s="41">
        <f>K58+K57+K46+K45+K44+K38+K37</f>
        <v>381430189.87</v>
      </c>
      <c r="L59" s="24">
        <f>L58+L57+L46+L45+L44+L38+L37</f>
        <v>372798611</v>
      </c>
      <c r="M59" s="33">
        <f>M58+M57+M46+M45+M44+M38+M37</f>
        <v>372798611</v>
      </c>
      <c r="N59" s="14"/>
      <c r="O59" s="14"/>
      <c r="P59" s="14"/>
    </row>
    <row r="60" spans="1:16" s="1" customFormat="1" ht="51" customHeight="1" x14ac:dyDescent="0.25">
      <c r="A60" s="73"/>
      <c r="B60" s="86"/>
      <c r="C60" s="89"/>
      <c r="D60" s="24" t="s">
        <v>38</v>
      </c>
      <c r="E60" s="24" t="s">
        <v>13</v>
      </c>
      <c r="F60" s="24" t="s">
        <v>13</v>
      </c>
      <c r="G60" s="24" t="s">
        <v>13</v>
      </c>
      <c r="H60" s="24" t="s">
        <v>13</v>
      </c>
      <c r="I60" s="24">
        <f t="shared" si="4"/>
        <v>18437268</v>
      </c>
      <c r="J60" s="24">
        <v>6205500</v>
      </c>
      <c r="K60" s="41">
        <f>K53</f>
        <v>5646328</v>
      </c>
      <c r="L60" s="24">
        <f>L53</f>
        <v>3292720</v>
      </c>
      <c r="M60" s="33">
        <f>M53</f>
        <v>3292720</v>
      </c>
      <c r="N60" s="14"/>
      <c r="O60" s="14"/>
      <c r="P60" s="14"/>
    </row>
    <row r="61" spans="1:16" s="1" customFormat="1" ht="67.5" customHeight="1" x14ac:dyDescent="0.25">
      <c r="A61" s="72">
        <v>23</v>
      </c>
      <c r="B61" s="84" t="s">
        <v>61</v>
      </c>
      <c r="C61" s="24" t="s">
        <v>66</v>
      </c>
      <c r="D61" s="24" t="s">
        <v>9</v>
      </c>
      <c r="E61" s="24" t="s">
        <v>13</v>
      </c>
      <c r="F61" s="24" t="s">
        <v>13</v>
      </c>
      <c r="G61" s="24" t="s">
        <v>13</v>
      </c>
      <c r="H61" s="24" t="s">
        <v>13</v>
      </c>
      <c r="I61" s="24">
        <f t="shared" si="4"/>
        <v>2460400</v>
      </c>
      <c r="J61" s="24">
        <f>J62+J63+J64</f>
        <v>505600</v>
      </c>
      <c r="K61" s="41">
        <f>K62+K63+K64</f>
        <v>543600</v>
      </c>
      <c r="L61" s="24">
        <f>L62+L63+L64</f>
        <v>705600</v>
      </c>
      <c r="M61" s="33">
        <f>M62+M64+M63</f>
        <v>705600</v>
      </c>
      <c r="N61" s="14"/>
      <c r="O61" s="14"/>
      <c r="P61" s="14"/>
    </row>
    <row r="62" spans="1:16" s="1" customFormat="1" ht="44.25" customHeight="1" x14ac:dyDescent="0.25">
      <c r="A62" s="74"/>
      <c r="B62" s="85"/>
      <c r="C62" s="27" t="s">
        <v>22</v>
      </c>
      <c r="D62" s="24" t="s">
        <v>9</v>
      </c>
      <c r="E62" s="24" t="s">
        <v>13</v>
      </c>
      <c r="F62" s="24" t="s">
        <v>13</v>
      </c>
      <c r="G62" s="24" t="s">
        <v>13</v>
      </c>
      <c r="H62" s="24" t="s">
        <v>13</v>
      </c>
      <c r="I62" s="24">
        <f t="shared" si="4"/>
        <v>738000</v>
      </c>
      <c r="J62" s="24">
        <f t="shared" ref="J62:M64" si="5">J67</f>
        <v>52000</v>
      </c>
      <c r="K62" s="43">
        <f t="shared" si="5"/>
        <v>182000</v>
      </c>
      <c r="L62" s="35">
        <f t="shared" si="5"/>
        <v>252000</v>
      </c>
      <c r="M62" s="36">
        <f t="shared" si="5"/>
        <v>252000</v>
      </c>
      <c r="N62" s="14"/>
      <c r="O62" s="14"/>
      <c r="P62" s="14"/>
    </row>
    <row r="63" spans="1:16" s="1" customFormat="1" ht="37.5" customHeight="1" x14ac:dyDescent="0.25">
      <c r="A63" s="74"/>
      <c r="B63" s="85"/>
      <c r="C63" s="27" t="s">
        <v>20</v>
      </c>
      <c r="D63" s="24" t="s">
        <v>9</v>
      </c>
      <c r="E63" s="24" t="s">
        <v>13</v>
      </c>
      <c r="F63" s="24" t="s">
        <v>13</v>
      </c>
      <c r="G63" s="24" t="s">
        <v>13</v>
      </c>
      <c r="H63" s="24" t="s">
        <v>13</v>
      </c>
      <c r="I63" s="24">
        <f t="shared" si="4"/>
        <v>1722400</v>
      </c>
      <c r="J63" s="24">
        <f t="shared" si="5"/>
        <v>453600</v>
      </c>
      <c r="K63" s="41">
        <f t="shared" si="5"/>
        <v>361600</v>
      </c>
      <c r="L63" s="23">
        <f t="shared" si="5"/>
        <v>453600</v>
      </c>
      <c r="M63" s="33">
        <f t="shared" si="5"/>
        <v>453600</v>
      </c>
      <c r="N63" s="14"/>
      <c r="O63" s="14"/>
      <c r="P63" s="14"/>
    </row>
    <row r="64" spans="1:16" s="1" customFormat="1" ht="37.5" customHeight="1" x14ac:dyDescent="0.25">
      <c r="A64" s="73"/>
      <c r="B64" s="86"/>
      <c r="C64" s="27" t="s">
        <v>67</v>
      </c>
      <c r="D64" s="24" t="s">
        <v>9</v>
      </c>
      <c r="E64" s="24" t="s">
        <v>13</v>
      </c>
      <c r="F64" s="24" t="s">
        <v>13</v>
      </c>
      <c r="G64" s="24" t="s">
        <v>13</v>
      </c>
      <c r="H64" s="24" t="s">
        <v>13</v>
      </c>
      <c r="I64" s="24">
        <f t="shared" si="4"/>
        <v>0</v>
      </c>
      <c r="J64" s="24">
        <f t="shared" si="5"/>
        <v>0</v>
      </c>
      <c r="K64" s="41">
        <f t="shared" si="5"/>
        <v>0</v>
      </c>
      <c r="L64" s="23">
        <f t="shared" si="5"/>
        <v>0</v>
      </c>
      <c r="M64" s="33">
        <f t="shared" si="5"/>
        <v>0</v>
      </c>
      <c r="N64" s="14"/>
      <c r="O64" s="14"/>
      <c r="P64" s="14"/>
    </row>
    <row r="65" spans="1:16" s="1" customFormat="1" ht="53.25" customHeight="1" x14ac:dyDescent="0.25">
      <c r="A65" s="72">
        <v>24</v>
      </c>
      <c r="B65" s="84" t="s">
        <v>62</v>
      </c>
      <c r="C65" s="27" t="s">
        <v>16</v>
      </c>
      <c r="D65" s="24" t="s">
        <v>9</v>
      </c>
      <c r="E65" s="24" t="s">
        <v>13</v>
      </c>
      <c r="F65" s="24" t="s">
        <v>13</v>
      </c>
      <c r="G65" s="24" t="s">
        <v>13</v>
      </c>
      <c r="H65" s="24" t="s">
        <v>13</v>
      </c>
      <c r="I65" s="24">
        <f t="shared" si="4"/>
        <v>2460400</v>
      </c>
      <c r="J65" s="24">
        <f>J67+J68+J69</f>
        <v>505600</v>
      </c>
      <c r="K65" s="41">
        <f>K67+K68+K69</f>
        <v>543600</v>
      </c>
      <c r="L65" s="23">
        <f>L67+L68+L69</f>
        <v>705600</v>
      </c>
      <c r="M65" s="33">
        <f>M67+M68+M69</f>
        <v>705600</v>
      </c>
      <c r="N65" s="14"/>
      <c r="O65" s="14"/>
      <c r="P65" s="14"/>
    </row>
    <row r="66" spans="1:16" s="1" customFormat="1" ht="37.5" customHeight="1" x14ac:dyDescent="0.25">
      <c r="A66" s="74"/>
      <c r="B66" s="85"/>
      <c r="C66" s="24" t="s">
        <v>27</v>
      </c>
      <c r="D66" s="98"/>
      <c r="E66" s="99"/>
      <c r="F66" s="99"/>
      <c r="G66" s="99"/>
      <c r="H66" s="99"/>
      <c r="I66" s="99"/>
      <c r="J66" s="99"/>
      <c r="K66" s="99"/>
      <c r="L66" s="100"/>
      <c r="M66" s="33"/>
      <c r="N66" s="14"/>
      <c r="O66" s="14"/>
      <c r="P66" s="14"/>
    </row>
    <row r="67" spans="1:16" s="1" customFormat="1" ht="93.75" customHeight="1" x14ac:dyDescent="0.25">
      <c r="A67" s="74"/>
      <c r="B67" s="85"/>
      <c r="C67" s="27" t="s">
        <v>22</v>
      </c>
      <c r="D67" s="24" t="s">
        <v>9</v>
      </c>
      <c r="E67" s="24" t="s">
        <v>13</v>
      </c>
      <c r="F67" s="24" t="s">
        <v>13</v>
      </c>
      <c r="G67" s="24" t="s">
        <v>13</v>
      </c>
      <c r="H67" s="24" t="s">
        <v>13</v>
      </c>
      <c r="I67" s="24">
        <f>J67+K67+L67+M67</f>
        <v>738000</v>
      </c>
      <c r="J67" s="24">
        <v>52000</v>
      </c>
      <c r="K67" s="37">
        <f>252000-70000</f>
        <v>182000</v>
      </c>
      <c r="L67" s="35">
        <v>252000</v>
      </c>
      <c r="M67" s="36">
        <v>252000</v>
      </c>
      <c r="N67" s="14"/>
      <c r="O67" s="14"/>
      <c r="P67" s="14"/>
    </row>
    <row r="68" spans="1:16" s="1" customFormat="1" ht="39" customHeight="1" x14ac:dyDescent="0.25">
      <c r="A68" s="74"/>
      <c r="B68" s="85"/>
      <c r="C68" s="27" t="s">
        <v>20</v>
      </c>
      <c r="D68" s="24" t="s">
        <v>9</v>
      </c>
      <c r="E68" s="24" t="s">
        <v>13</v>
      </c>
      <c r="F68" s="24" t="s">
        <v>13</v>
      </c>
      <c r="G68" s="24" t="s">
        <v>13</v>
      </c>
      <c r="H68" s="24" t="s">
        <v>13</v>
      </c>
      <c r="I68" s="24">
        <f>J68+K68+L68+M68</f>
        <v>1722400</v>
      </c>
      <c r="J68" s="24">
        <v>453600</v>
      </c>
      <c r="K68" s="43">
        <v>361600</v>
      </c>
      <c r="L68" s="35">
        <v>453600</v>
      </c>
      <c r="M68" s="36">
        <v>453600</v>
      </c>
      <c r="N68" s="14"/>
      <c r="O68" s="14"/>
      <c r="P68" s="14"/>
    </row>
    <row r="69" spans="1:16" s="1" customFormat="1" ht="39" customHeight="1" x14ac:dyDescent="0.25">
      <c r="A69" s="73"/>
      <c r="B69" s="86"/>
      <c r="C69" s="27" t="s">
        <v>21</v>
      </c>
      <c r="D69" s="24" t="s">
        <v>9</v>
      </c>
      <c r="E69" s="24" t="s">
        <v>13</v>
      </c>
      <c r="F69" s="24" t="s">
        <v>13</v>
      </c>
      <c r="G69" s="24" t="s">
        <v>13</v>
      </c>
      <c r="H69" s="24" t="s">
        <v>13</v>
      </c>
      <c r="I69" s="24">
        <f>J69+K69+L69+M69</f>
        <v>0</v>
      </c>
      <c r="J69" s="24">
        <v>0</v>
      </c>
      <c r="K69" s="43">
        <v>0</v>
      </c>
      <c r="L69" s="35">
        <v>0</v>
      </c>
      <c r="M69" s="36">
        <v>0</v>
      </c>
      <c r="N69" s="14"/>
      <c r="O69" s="14"/>
      <c r="P69" s="14"/>
    </row>
    <row r="70" spans="1:16" s="1" customFormat="1" ht="36" customHeight="1" x14ac:dyDescent="0.25">
      <c r="A70" s="10">
        <v>25</v>
      </c>
      <c r="B70" s="32" t="s">
        <v>32</v>
      </c>
      <c r="C70" s="27"/>
      <c r="D70" s="24" t="s">
        <v>9</v>
      </c>
      <c r="E70" s="24" t="s">
        <v>13</v>
      </c>
      <c r="F70" s="24" t="s">
        <v>13</v>
      </c>
      <c r="G70" s="24" t="s">
        <v>13</v>
      </c>
      <c r="H70" s="24" t="s">
        <v>13</v>
      </c>
      <c r="I70" s="24">
        <f>J70+K70+L70+M70</f>
        <v>2460400</v>
      </c>
      <c r="J70" s="24">
        <f>J61</f>
        <v>505600</v>
      </c>
      <c r="K70" s="41">
        <f>K61</f>
        <v>543600</v>
      </c>
      <c r="L70" s="23">
        <f>L61</f>
        <v>705600</v>
      </c>
      <c r="M70" s="33">
        <f>M61</f>
        <v>705600</v>
      </c>
      <c r="N70" s="14"/>
      <c r="O70" s="14"/>
      <c r="P70" s="14"/>
    </row>
    <row r="71" spans="1:16" s="1" customFormat="1" ht="55.5" customHeight="1" x14ac:dyDescent="0.25">
      <c r="A71" s="9">
        <v>26</v>
      </c>
      <c r="B71" s="28" t="s">
        <v>25</v>
      </c>
      <c r="C71" s="27"/>
      <c r="D71" s="24"/>
      <c r="E71" s="24" t="s">
        <v>13</v>
      </c>
      <c r="F71" s="24" t="s">
        <v>13</v>
      </c>
      <c r="G71" s="24" t="s">
        <v>13</v>
      </c>
      <c r="H71" s="24" t="s">
        <v>13</v>
      </c>
      <c r="I71" s="63">
        <f>J71+K71+L71+M71</f>
        <v>1520308609.21</v>
      </c>
      <c r="J71" s="24">
        <f>J70+J59+J60</f>
        <v>379094629.33999997</v>
      </c>
      <c r="K71" s="41">
        <f>K70+K60+K59</f>
        <v>387620117.87</v>
      </c>
      <c r="L71" s="23">
        <f>L70+L60+L59</f>
        <v>376796931</v>
      </c>
      <c r="M71" s="33">
        <f>M70+M60+M59</f>
        <v>376796931</v>
      </c>
      <c r="N71" s="14"/>
      <c r="O71" s="14"/>
      <c r="P71" s="14"/>
    </row>
    <row r="72" spans="1:16" s="1" customFormat="1" ht="18" customHeight="1" x14ac:dyDescent="0.25">
      <c r="A72" s="19">
        <v>27</v>
      </c>
      <c r="B72" s="28" t="s">
        <v>27</v>
      </c>
      <c r="C72" s="27"/>
      <c r="D72" s="24"/>
      <c r="E72" s="24"/>
      <c r="F72" s="24"/>
      <c r="G72" s="24"/>
      <c r="H72" s="24"/>
      <c r="I72" s="29"/>
      <c r="J72" s="24"/>
      <c r="K72" s="41"/>
      <c r="L72" s="23"/>
      <c r="M72" s="33"/>
      <c r="N72" s="14"/>
      <c r="O72" s="14"/>
      <c r="P72" s="14"/>
    </row>
    <row r="73" spans="1:16" s="1" customFormat="1" ht="39.75" customHeight="1" x14ac:dyDescent="0.25">
      <c r="A73" s="19">
        <v>28</v>
      </c>
      <c r="B73" s="28" t="s">
        <v>9</v>
      </c>
      <c r="C73" s="27"/>
      <c r="D73" s="24"/>
      <c r="E73" s="24" t="s">
        <v>13</v>
      </c>
      <c r="F73" s="24" t="s">
        <v>13</v>
      </c>
      <c r="G73" s="24" t="s">
        <v>13</v>
      </c>
      <c r="H73" s="24" t="s">
        <v>13</v>
      </c>
      <c r="I73" s="63">
        <f>J73+K73+L73+M73</f>
        <v>1501871341.21</v>
      </c>
      <c r="J73" s="24">
        <f>J70+J59</f>
        <v>372889129.33999997</v>
      </c>
      <c r="K73" s="41">
        <f>K70+K59</f>
        <v>381973789.87</v>
      </c>
      <c r="L73" s="23">
        <f>L70+L59</f>
        <v>373504211</v>
      </c>
      <c r="M73" s="33">
        <f>M70+M59</f>
        <v>373504211</v>
      </c>
      <c r="N73" s="14"/>
      <c r="O73" s="14"/>
      <c r="P73" s="14"/>
    </row>
    <row r="74" spans="1:16" s="1" customFormat="1" ht="39.75" customHeight="1" x14ac:dyDescent="0.25">
      <c r="A74" s="19">
        <v>29</v>
      </c>
      <c r="B74" s="28" t="s">
        <v>38</v>
      </c>
      <c r="C74" s="27"/>
      <c r="D74" s="24"/>
      <c r="E74" s="24" t="s">
        <v>13</v>
      </c>
      <c r="F74" s="24" t="s">
        <v>13</v>
      </c>
      <c r="G74" s="24" t="s">
        <v>13</v>
      </c>
      <c r="H74" s="24" t="s">
        <v>13</v>
      </c>
      <c r="I74" s="63">
        <f>J74+K74+L74+M74</f>
        <v>18437268</v>
      </c>
      <c r="J74" s="24">
        <f>J101</f>
        <v>6205500</v>
      </c>
      <c r="K74" s="41">
        <f>K60</f>
        <v>5646328</v>
      </c>
      <c r="L74" s="23">
        <f>L60</f>
        <v>3292720</v>
      </c>
      <c r="M74" s="33">
        <f>M60</f>
        <v>3292720</v>
      </c>
      <c r="N74" s="14"/>
      <c r="O74" s="14"/>
      <c r="P74" s="14"/>
    </row>
    <row r="75" spans="1:16" s="1" customFormat="1" ht="39.75" customHeight="1" x14ac:dyDescent="0.25">
      <c r="A75" s="46">
        <v>30</v>
      </c>
      <c r="B75" s="91" t="s">
        <v>71</v>
      </c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93"/>
      <c r="N75" s="14"/>
      <c r="O75" s="14"/>
      <c r="P75" s="14"/>
    </row>
    <row r="76" spans="1:16" s="1" customFormat="1" ht="56.25" customHeight="1" x14ac:dyDescent="0.25">
      <c r="A76" s="72">
        <v>31</v>
      </c>
      <c r="B76" s="84" t="s">
        <v>73</v>
      </c>
      <c r="C76" s="87" t="s">
        <v>28</v>
      </c>
      <c r="D76" s="50" t="s">
        <v>72</v>
      </c>
      <c r="E76" s="50" t="s">
        <v>13</v>
      </c>
      <c r="F76" s="50" t="s">
        <v>13</v>
      </c>
      <c r="G76" s="50" t="s">
        <v>13</v>
      </c>
      <c r="H76" s="50" t="s">
        <v>13</v>
      </c>
      <c r="I76" s="51">
        <f t="shared" ref="I76:I77" si="6">SUM(J76:M76)</f>
        <v>100438120</v>
      </c>
      <c r="J76" s="50">
        <v>0</v>
      </c>
      <c r="K76" s="41">
        <f>K78</f>
        <v>100438120</v>
      </c>
      <c r="L76" s="52">
        <v>0</v>
      </c>
      <c r="M76" s="33">
        <v>0</v>
      </c>
      <c r="N76" s="14"/>
      <c r="O76" s="14"/>
      <c r="P76" s="14"/>
    </row>
    <row r="77" spans="1:16" s="1" customFormat="1" ht="39.75" customHeight="1" x14ac:dyDescent="0.25">
      <c r="A77" s="73"/>
      <c r="B77" s="86"/>
      <c r="C77" s="89"/>
      <c r="D77" s="50" t="s">
        <v>38</v>
      </c>
      <c r="E77" s="50" t="s">
        <v>13</v>
      </c>
      <c r="F77" s="50" t="s">
        <v>13</v>
      </c>
      <c r="G77" s="50" t="s">
        <v>13</v>
      </c>
      <c r="H77" s="50" t="s">
        <v>13</v>
      </c>
      <c r="I77" s="51">
        <f t="shared" si="6"/>
        <v>39059268.890000001</v>
      </c>
      <c r="J77" s="50">
        <v>0</v>
      </c>
      <c r="K77" s="41">
        <f>K79</f>
        <v>39059268.890000001</v>
      </c>
      <c r="L77" s="52">
        <v>0</v>
      </c>
      <c r="M77" s="33">
        <v>0</v>
      </c>
      <c r="N77" s="14"/>
      <c r="O77" s="14"/>
      <c r="P77" s="14"/>
    </row>
    <row r="78" spans="1:16" s="1" customFormat="1" ht="58.5" customHeight="1" x14ac:dyDescent="0.25">
      <c r="A78" s="72">
        <v>32</v>
      </c>
      <c r="B78" s="84" t="s">
        <v>74</v>
      </c>
      <c r="C78" s="87" t="s">
        <v>28</v>
      </c>
      <c r="D78" s="50" t="s">
        <v>72</v>
      </c>
      <c r="E78" s="50" t="s">
        <v>13</v>
      </c>
      <c r="F78" s="50" t="s">
        <v>13</v>
      </c>
      <c r="G78" s="50" t="s">
        <v>13</v>
      </c>
      <c r="H78" s="50" t="s">
        <v>13</v>
      </c>
      <c r="I78" s="51">
        <f>SUM(J78:M78)</f>
        <v>100438120</v>
      </c>
      <c r="J78" s="50">
        <v>0</v>
      </c>
      <c r="K78" s="41">
        <f>K86</f>
        <v>100438120</v>
      </c>
      <c r="L78" s="52">
        <v>0</v>
      </c>
      <c r="M78" s="33">
        <v>0</v>
      </c>
      <c r="N78" s="14"/>
      <c r="O78" s="14"/>
      <c r="P78" s="14"/>
    </row>
    <row r="79" spans="1:16" s="1" customFormat="1" ht="122.25" customHeight="1" x14ac:dyDescent="0.25">
      <c r="A79" s="73"/>
      <c r="B79" s="86"/>
      <c r="C79" s="89"/>
      <c r="D79" s="50" t="s">
        <v>38</v>
      </c>
      <c r="E79" s="50" t="s">
        <v>13</v>
      </c>
      <c r="F79" s="50" t="s">
        <v>13</v>
      </c>
      <c r="G79" s="50" t="s">
        <v>13</v>
      </c>
      <c r="H79" s="50" t="s">
        <v>13</v>
      </c>
      <c r="I79" s="51">
        <f>SUM(J79:M79)</f>
        <v>39059268.890000001</v>
      </c>
      <c r="J79" s="50">
        <v>0</v>
      </c>
      <c r="K79" s="41">
        <f>K87</f>
        <v>39059268.890000001</v>
      </c>
      <c r="L79" s="52">
        <v>0</v>
      </c>
      <c r="M79" s="33">
        <v>0</v>
      </c>
      <c r="N79" s="14"/>
      <c r="O79" s="14"/>
      <c r="P79" s="14"/>
    </row>
    <row r="80" spans="1:16" s="1" customFormat="1" ht="44.25" customHeight="1" x14ac:dyDescent="0.25">
      <c r="A80" s="72">
        <v>33</v>
      </c>
      <c r="B80" s="84" t="s">
        <v>75</v>
      </c>
      <c r="C80" s="87" t="s">
        <v>28</v>
      </c>
      <c r="D80" s="50" t="s">
        <v>72</v>
      </c>
      <c r="E80" s="50" t="s">
        <v>13</v>
      </c>
      <c r="F80" s="50" t="s">
        <v>13</v>
      </c>
      <c r="G80" s="50" t="s">
        <v>13</v>
      </c>
      <c r="H80" s="50" t="s">
        <v>13</v>
      </c>
      <c r="I80" s="51">
        <f>SUM(J80:M80)</f>
        <v>66518723.460000001</v>
      </c>
      <c r="J80" s="50">
        <v>0</v>
      </c>
      <c r="K80" s="41">
        <f>66958745.46-440022</f>
        <v>66518723.460000001</v>
      </c>
      <c r="L80" s="52">
        <v>0</v>
      </c>
      <c r="M80" s="33">
        <v>0</v>
      </c>
      <c r="N80" s="14"/>
      <c r="O80" s="14"/>
      <c r="P80" s="14"/>
    </row>
    <row r="81" spans="1:16" s="1" customFormat="1" ht="45.75" customHeight="1" x14ac:dyDescent="0.25">
      <c r="A81" s="73"/>
      <c r="B81" s="86"/>
      <c r="C81" s="89"/>
      <c r="D81" s="50" t="s">
        <v>38</v>
      </c>
      <c r="E81" s="50" t="s">
        <v>13</v>
      </c>
      <c r="F81" s="50" t="s">
        <v>13</v>
      </c>
      <c r="G81" s="50" t="s">
        <v>13</v>
      </c>
      <c r="H81" s="50" t="s">
        <v>13</v>
      </c>
      <c r="I81" s="51">
        <f>SUM(J81:M81)</f>
        <v>25819534.129999999</v>
      </c>
      <c r="J81" s="50">
        <v>0</v>
      </c>
      <c r="K81" s="41">
        <f>26039517.24-5.11-219978</f>
        <v>25819534.129999999</v>
      </c>
      <c r="L81" s="52">
        <v>0</v>
      </c>
      <c r="M81" s="33">
        <v>0</v>
      </c>
      <c r="N81" s="14"/>
      <c r="O81" s="14"/>
      <c r="P81" s="14"/>
    </row>
    <row r="82" spans="1:16" s="1" customFormat="1" ht="45.75" customHeight="1" x14ac:dyDescent="0.25">
      <c r="A82" s="72">
        <v>34</v>
      </c>
      <c r="B82" s="84" t="s">
        <v>76</v>
      </c>
      <c r="C82" s="87" t="s">
        <v>28</v>
      </c>
      <c r="D82" s="50" t="s">
        <v>72</v>
      </c>
      <c r="E82" s="50" t="s">
        <v>13</v>
      </c>
      <c r="F82" s="50" t="s">
        <v>13</v>
      </c>
      <c r="G82" s="50" t="s">
        <v>13</v>
      </c>
      <c r="H82" s="50" t="s">
        <v>13</v>
      </c>
      <c r="I82" s="51">
        <f t="shared" ref="I82:I87" si="7">SUM(J82:M82)</f>
        <v>33479374.539999999</v>
      </c>
      <c r="J82" s="50">
        <v>0</v>
      </c>
      <c r="K82" s="41">
        <v>33479374.539999999</v>
      </c>
      <c r="L82" s="52">
        <v>0</v>
      </c>
      <c r="M82" s="33">
        <v>0</v>
      </c>
      <c r="N82" s="14"/>
      <c r="O82" s="14"/>
      <c r="P82" s="14"/>
    </row>
    <row r="83" spans="1:16" s="1" customFormat="1" ht="48" customHeight="1" x14ac:dyDescent="0.25">
      <c r="A83" s="73"/>
      <c r="B83" s="86"/>
      <c r="C83" s="89"/>
      <c r="D83" s="50" t="s">
        <v>38</v>
      </c>
      <c r="E83" s="50" t="s">
        <v>13</v>
      </c>
      <c r="F83" s="50" t="s">
        <v>13</v>
      </c>
      <c r="G83" s="50" t="s">
        <v>13</v>
      </c>
      <c r="H83" s="50" t="s">
        <v>13</v>
      </c>
      <c r="I83" s="51">
        <f t="shared" si="7"/>
        <v>13019756.76</v>
      </c>
      <c r="J83" s="50">
        <v>0</v>
      </c>
      <c r="K83" s="41">
        <v>13019756.76</v>
      </c>
      <c r="L83" s="52">
        <v>0</v>
      </c>
      <c r="M83" s="33">
        <v>0</v>
      </c>
      <c r="N83" s="14"/>
      <c r="O83" s="14"/>
      <c r="P83" s="14"/>
    </row>
    <row r="84" spans="1:16" s="1" customFormat="1" ht="48" customHeight="1" x14ac:dyDescent="0.25">
      <c r="A84" s="72">
        <v>35</v>
      </c>
      <c r="B84" s="84" t="s">
        <v>83</v>
      </c>
      <c r="C84" s="87" t="s">
        <v>28</v>
      </c>
      <c r="D84" s="64" t="s">
        <v>72</v>
      </c>
      <c r="E84" s="64" t="s">
        <v>13</v>
      </c>
      <c r="F84" s="64" t="s">
        <v>13</v>
      </c>
      <c r="G84" s="64" t="s">
        <v>13</v>
      </c>
      <c r="H84" s="64" t="s">
        <v>13</v>
      </c>
      <c r="I84" s="70">
        <f>K84</f>
        <v>440022</v>
      </c>
      <c r="J84" s="64">
        <v>0</v>
      </c>
      <c r="K84" s="41">
        <v>440022</v>
      </c>
      <c r="L84" s="71">
        <v>0</v>
      </c>
      <c r="M84" s="33">
        <v>0</v>
      </c>
      <c r="N84" s="14"/>
      <c r="O84" s="14"/>
      <c r="P84" s="14"/>
    </row>
    <row r="85" spans="1:16" s="1" customFormat="1" ht="48" customHeight="1" x14ac:dyDescent="0.25">
      <c r="A85" s="73"/>
      <c r="B85" s="86"/>
      <c r="C85" s="89"/>
      <c r="D85" s="64" t="s">
        <v>38</v>
      </c>
      <c r="E85" s="64" t="s">
        <v>13</v>
      </c>
      <c r="F85" s="64" t="s">
        <v>13</v>
      </c>
      <c r="G85" s="64" t="s">
        <v>13</v>
      </c>
      <c r="H85" s="64" t="s">
        <v>13</v>
      </c>
      <c r="I85" s="70">
        <f>K85</f>
        <v>219978</v>
      </c>
      <c r="J85" s="64">
        <v>0</v>
      </c>
      <c r="K85" s="41">
        <v>219978</v>
      </c>
      <c r="L85" s="71">
        <v>0</v>
      </c>
      <c r="M85" s="33">
        <v>0</v>
      </c>
      <c r="N85" s="14"/>
      <c r="O85" s="14"/>
      <c r="P85" s="14"/>
    </row>
    <row r="86" spans="1:16" s="1" customFormat="1" ht="48" customHeight="1" x14ac:dyDescent="0.25">
      <c r="A86" s="72">
        <v>36</v>
      </c>
      <c r="B86" s="84" t="s">
        <v>77</v>
      </c>
      <c r="C86" s="87"/>
      <c r="D86" s="50" t="s">
        <v>72</v>
      </c>
      <c r="E86" s="50" t="s">
        <v>13</v>
      </c>
      <c r="F86" s="50" t="s">
        <v>13</v>
      </c>
      <c r="G86" s="50" t="s">
        <v>13</v>
      </c>
      <c r="H86" s="50" t="s">
        <v>13</v>
      </c>
      <c r="I86" s="51">
        <f t="shared" si="7"/>
        <v>100438120</v>
      </c>
      <c r="J86" s="50">
        <v>0</v>
      </c>
      <c r="K86" s="41">
        <f>SUM(K80+K82+K84)</f>
        <v>100438120</v>
      </c>
      <c r="L86" s="52">
        <v>0</v>
      </c>
      <c r="M86" s="33">
        <v>0</v>
      </c>
      <c r="N86" s="14"/>
      <c r="O86" s="14"/>
      <c r="P86" s="14"/>
    </row>
    <row r="87" spans="1:16" s="1" customFormat="1" ht="72.75" customHeight="1" x14ac:dyDescent="0.25">
      <c r="A87" s="73"/>
      <c r="B87" s="86"/>
      <c r="C87" s="89"/>
      <c r="D87" s="50" t="s">
        <v>38</v>
      </c>
      <c r="E87" s="50" t="s">
        <v>13</v>
      </c>
      <c r="F87" s="50" t="s">
        <v>13</v>
      </c>
      <c r="G87" s="50" t="s">
        <v>13</v>
      </c>
      <c r="H87" s="50" t="s">
        <v>13</v>
      </c>
      <c r="I87" s="51">
        <f>SUM(J87:M87)</f>
        <v>39059268.890000001</v>
      </c>
      <c r="J87" s="50">
        <v>0</v>
      </c>
      <c r="K87" s="41">
        <f>SUM(K81+K83+K85)</f>
        <v>39059268.890000001</v>
      </c>
      <c r="L87" s="52">
        <v>0</v>
      </c>
      <c r="M87" s="33">
        <v>0</v>
      </c>
      <c r="N87" s="14"/>
      <c r="O87" s="14"/>
      <c r="P87" s="14"/>
    </row>
    <row r="88" spans="1:16" s="1" customFormat="1" ht="66.75" customHeight="1" x14ac:dyDescent="0.25">
      <c r="A88" s="72">
        <v>37</v>
      </c>
      <c r="B88" s="84" t="s">
        <v>78</v>
      </c>
      <c r="C88" s="87" t="s">
        <v>28</v>
      </c>
      <c r="D88" s="50" t="s">
        <v>72</v>
      </c>
      <c r="E88" s="50" t="s">
        <v>13</v>
      </c>
      <c r="F88" s="50" t="s">
        <v>13</v>
      </c>
      <c r="G88" s="50" t="s">
        <v>13</v>
      </c>
      <c r="H88" s="50" t="s">
        <v>13</v>
      </c>
      <c r="I88" s="51">
        <v>0</v>
      </c>
      <c r="J88" s="50">
        <v>0</v>
      </c>
      <c r="K88" s="41">
        <v>0</v>
      </c>
      <c r="L88" s="52">
        <v>0</v>
      </c>
      <c r="M88" s="33">
        <v>0</v>
      </c>
      <c r="N88" s="14"/>
      <c r="O88" s="14"/>
      <c r="P88" s="14"/>
    </row>
    <row r="89" spans="1:16" s="1" customFormat="1" ht="111.75" customHeight="1" x14ac:dyDescent="0.25">
      <c r="A89" s="73"/>
      <c r="B89" s="86"/>
      <c r="C89" s="89"/>
      <c r="D89" s="50" t="s">
        <v>38</v>
      </c>
      <c r="E89" s="50" t="s">
        <v>13</v>
      </c>
      <c r="F89" s="50" t="s">
        <v>13</v>
      </c>
      <c r="G89" s="50" t="s">
        <v>13</v>
      </c>
      <c r="H89" s="50" t="s">
        <v>13</v>
      </c>
      <c r="I89" s="51">
        <v>0</v>
      </c>
      <c r="J89" s="50">
        <v>0</v>
      </c>
      <c r="K89" s="41">
        <v>0</v>
      </c>
      <c r="L89" s="52">
        <v>0</v>
      </c>
      <c r="M89" s="33">
        <v>0</v>
      </c>
      <c r="N89" s="14"/>
      <c r="O89" s="14"/>
      <c r="P89" s="14"/>
    </row>
    <row r="90" spans="1:16" s="1" customFormat="1" ht="65.25" customHeight="1" x14ac:dyDescent="0.25">
      <c r="A90" s="72">
        <v>38</v>
      </c>
      <c r="B90" s="84" t="s">
        <v>79</v>
      </c>
      <c r="C90" s="87" t="s">
        <v>28</v>
      </c>
      <c r="D90" s="50" t="s">
        <v>72</v>
      </c>
      <c r="E90" s="50" t="s">
        <v>13</v>
      </c>
      <c r="F90" s="50" t="s">
        <v>13</v>
      </c>
      <c r="G90" s="50" t="s">
        <v>13</v>
      </c>
      <c r="H90" s="50" t="s">
        <v>13</v>
      </c>
      <c r="I90" s="51">
        <v>0</v>
      </c>
      <c r="J90" s="50">
        <v>0</v>
      </c>
      <c r="K90" s="41">
        <v>0</v>
      </c>
      <c r="L90" s="52">
        <v>0</v>
      </c>
      <c r="M90" s="33">
        <v>0</v>
      </c>
      <c r="N90" s="14"/>
      <c r="O90" s="14"/>
      <c r="P90" s="14"/>
    </row>
    <row r="91" spans="1:16" s="1" customFormat="1" ht="79.5" customHeight="1" x14ac:dyDescent="0.25">
      <c r="A91" s="73"/>
      <c r="B91" s="86"/>
      <c r="C91" s="89"/>
      <c r="D91" s="50" t="s">
        <v>38</v>
      </c>
      <c r="E91" s="50" t="s">
        <v>13</v>
      </c>
      <c r="F91" s="50" t="s">
        <v>13</v>
      </c>
      <c r="G91" s="50" t="s">
        <v>13</v>
      </c>
      <c r="H91" s="50" t="s">
        <v>13</v>
      </c>
      <c r="I91" s="51">
        <v>0</v>
      </c>
      <c r="J91" s="50">
        <v>0</v>
      </c>
      <c r="K91" s="41">
        <v>0</v>
      </c>
      <c r="L91" s="52">
        <v>0</v>
      </c>
      <c r="M91" s="33">
        <v>0</v>
      </c>
      <c r="N91" s="14"/>
      <c r="O91" s="14"/>
      <c r="P91" s="14"/>
    </row>
    <row r="92" spans="1:16" s="1" customFormat="1" ht="45" customHeight="1" x14ac:dyDescent="0.25">
      <c r="A92" s="72">
        <v>39</v>
      </c>
      <c r="B92" s="84" t="s">
        <v>80</v>
      </c>
      <c r="C92" s="87"/>
      <c r="D92" s="50" t="s">
        <v>72</v>
      </c>
      <c r="E92" s="50" t="s">
        <v>13</v>
      </c>
      <c r="F92" s="50" t="s">
        <v>13</v>
      </c>
      <c r="G92" s="50" t="s">
        <v>13</v>
      </c>
      <c r="H92" s="50" t="s">
        <v>13</v>
      </c>
      <c r="I92" s="51">
        <v>0</v>
      </c>
      <c r="J92" s="50">
        <v>0</v>
      </c>
      <c r="K92" s="41">
        <v>0</v>
      </c>
      <c r="L92" s="52">
        <v>0</v>
      </c>
      <c r="M92" s="33">
        <v>0</v>
      </c>
      <c r="N92" s="14"/>
      <c r="O92" s="14"/>
      <c r="P92" s="14"/>
    </row>
    <row r="93" spans="1:16" s="1" customFormat="1" ht="49.5" customHeight="1" x14ac:dyDescent="0.25">
      <c r="A93" s="73"/>
      <c r="B93" s="86"/>
      <c r="C93" s="89"/>
      <c r="D93" s="50" t="s">
        <v>38</v>
      </c>
      <c r="E93" s="50" t="s">
        <v>13</v>
      </c>
      <c r="F93" s="50" t="s">
        <v>13</v>
      </c>
      <c r="G93" s="50" t="s">
        <v>13</v>
      </c>
      <c r="H93" s="50" t="s">
        <v>13</v>
      </c>
      <c r="I93" s="51">
        <v>0</v>
      </c>
      <c r="J93" s="50">
        <v>0</v>
      </c>
      <c r="K93" s="41">
        <v>0</v>
      </c>
      <c r="L93" s="52">
        <v>0</v>
      </c>
      <c r="M93" s="33">
        <v>0</v>
      </c>
      <c r="N93" s="14"/>
      <c r="O93" s="14"/>
      <c r="P93" s="14"/>
    </row>
    <row r="94" spans="1:16" s="1" customFormat="1" ht="49.5" customHeight="1" x14ac:dyDescent="0.25">
      <c r="A94" s="55">
        <v>40</v>
      </c>
      <c r="B94" s="47" t="s">
        <v>25</v>
      </c>
      <c r="C94" s="48"/>
      <c r="D94" s="50"/>
      <c r="E94" s="50" t="s">
        <v>13</v>
      </c>
      <c r="F94" s="50" t="s">
        <v>13</v>
      </c>
      <c r="G94" s="50" t="s">
        <v>13</v>
      </c>
      <c r="H94" s="50" t="s">
        <v>13</v>
      </c>
      <c r="I94" s="51">
        <f>SUM(J94:M94)</f>
        <v>139497388.88999999</v>
      </c>
      <c r="J94" s="50">
        <v>0</v>
      </c>
      <c r="K94" s="41">
        <f>SUM(K86:K87)</f>
        <v>139497388.88999999</v>
      </c>
      <c r="L94" s="52">
        <v>0</v>
      </c>
      <c r="M94" s="33">
        <v>0</v>
      </c>
      <c r="N94" s="14"/>
      <c r="O94" s="14"/>
      <c r="P94" s="14"/>
    </row>
    <row r="95" spans="1:16" s="1" customFormat="1" ht="31.5" customHeight="1" x14ac:dyDescent="0.25">
      <c r="A95" s="54">
        <v>41</v>
      </c>
      <c r="B95" s="47" t="s">
        <v>27</v>
      </c>
      <c r="C95" s="48"/>
      <c r="D95" s="50"/>
      <c r="E95" s="50"/>
      <c r="F95" s="50"/>
      <c r="G95" s="50"/>
      <c r="H95" s="50"/>
      <c r="I95" s="51"/>
      <c r="J95" s="50"/>
      <c r="K95" s="41"/>
      <c r="L95" s="52"/>
      <c r="M95" s="33"/>
      <c r="N95" s="14"/>
      <c r="O95" s="14"/>
      <c r="P95" s="14"/>
    </row>
    <row r="96" spans="1:16" s="1" customFormat="1" ht="33.75" customHeight="1" x14ac:dyDescent="0.25">
      <c r="A96" s="54">
        <v>42</v>
      </c>
      <c r="B96" s="47" t="s">
        <v>72</v>
      </c>
      <c r="C96" s="48"/>
      <c r="D96" s="50"/>
      <c r="E96" s="50" t="s">
        <v>13</v>
      </c>
      <c r="F96" s="50" t="s">
        <v>13</v>
      </c>
      <c r="G96" s="50" t="s">
        <v>13</v>
      </c>
      <c r="H96" s="50" t="s">
        <v>13</v>
      </c>
      <c r="I96" s="51">
        <f>SUM(J96:M96)</f>
        <v>100438120</v>
      </c>
      <c r="J96" s="50">
        <v>0</v>
      </c>
      <c r="K96" s="41">
        <f>SUM(K86)</f>
        <v>100438120</v>
      </c>
      <c r="L96" s="52">
        <v>0</v>
      </c>
      <c r="M96" s="33">
        <v>0</v>
      </c>
      <c r="N96" s="14"/>
      <c r="O96" s="14"/>
      <c r="P96" s="14"/>
    </row>
    <row r="97" spans="1:16" s="1" customFormat="1" ht="46.5" customHeight="1" x14ac:dyDescent="0.25">
      <c r="A97" s="54">
        <v>43</v>
      </c>
      <c r="B97" s="47" t="s">
        <v>38</v>
      </c>
      <c r="C97" s="48"/>
      <c r="D97" s="50"/>
      <c r="E97" s="50" t="s">
        <v>13</v>
      </c>
      <c r="F97" s="50" t="s">
        <v>13</v>
      </c>
      <c r="G97" s="50" t="s">
        <v>13</v>
      </c>
      <c r="H97" s="50" t="s">
        <v>13</v>
      </c>
      <c r="I97" s="51">
        <f>SUM(J97:M97)</f>
        <v>39059268.890000001</v>
      </c>
      <c r="J97" s="50">
        <v>0</v>
      </c>
      <c r="K97" s="62">
        <f>K87</f>
        <v>39059268.890000001</v>
      </c>
      <c r="L97" s="52">
        <v>0</v>
      </c>
      <c r="M97" s="33">
        <v>0</v>
      </c>
      <c r="N97" s="14"/>
      <c r="O97" s="14"/>
      <c r="P97" s="14"/>
    </row>
    <row r="98" spans="1:16" ht="39" customHeight="1" x14ac:dyDescent="0.25">
      <c r="A98" s="13">
        <v>44</v>
      </c>
      <c r="B98" s="31" t="s">
        <v>10</v>
      </c>
      <c r="C98" s="24"/>
      <c r="D98" s="24"/>
      <c r="E98" s="24" t="s">
        <v>13</v>
      </c>
      <c r="F98" s="24" t="s">
        <v>13</v>
      </c>
      <c r="G98" s="24" t="s">
        <v>13</v>
      </c>
      <c r="H98" s="24" t="s">
        <v>13</v>
      </c>
      <c r="I98" s="24">
        <f>J98+K98+L98+M98</f>
        <v>1731916745.2</v>
      </c>
      <c r="J98" s="24">
        <f>J14+J18+J25+J26</f>
        <v>390711350.44</v>
      </c>
      <c r="K98" s="43">
        <f>K100+K101+K102</f>
        <v>552044840.75999999</v>
      </c>
      <c r="L98" s="24">
        <f>L100+L101</f>
        <v>394580277</v>
      </c>
      <c r="M98" s="33">
        <f>M101+M100</f>
        <v>394580277</v>
      </c>
      <c r="N98" s="15"/>
      <c r="O98" s="15"/>
      <c r="P98" s="15"/>
    </row>
    <row r="99" spans="1:16" ht="15" customHeight="1" x14ac:dyDescent="0.25">
      <c r="A99" s="17">
        <v>45</v>
      </c>
      <c r="B99" s="31" t="s">
        <v>27</v>
      </c>
      <c r="C99" s="24"/>
      <c r="D99" s="24"/>
      <c r="E99" s="24"/>
      <c r="F99" s="24"/>
      <c r="G99" s="24"/>
      <c r="H99" s="24"/>
      <c r="I99" s="24"/>
      <c r="J99" s="24"/>
      <c r="K99" s="41"/>
      <c r="L99" s="24"/>
      <c r="M99" s="33"/>
      <c r="N99" s="15"/>
      <c r="O99" s="15"/>
      <c r="P99" s="15"/>
    </row>
    <row r="100" spans="1:16" ht="34.5" customHeight="1" x14ac:dyDescent="0.25">
      <c r="A100" s="17">
        <v>46</v>
      </c>
      <c r="B100" s="31" t="s">
        <v>9</v>
      </c>
      <c r="C100" s="24"/>
      <c r="D100" s="24"/>
      <c r="E100" s="24"/>
      <c r="F100" s="24"/>
      <c r="G100" s="24"/>
      <c r="H100" s="24"/>
      <c r="I100" s="24">
        <f>J100+K100+L100+M100</f>
        <v>1573982088.3099999</v>
      </c>
      <c r="J100" s="24">
        <f>J98-J101</f>
        <v>384505850.44</v>
      </c>
      <c r="K100" s="69">
        <f>K10</f>
        <v>406901123.87</v>
      </c>
      <c r="L100" s="24">
        <f>L10</f>
        <v>391287557</v>
      </c>
      <c r="M100" s="33">
        <f>M10</f>
        <v>391287557</v>
      </c>
      <c r="N100" s="15"/>
      <c r="O100" s="15"/>
      <c r="P100" s="15"/>
    </row>
    <row r="101" spans="1:16" ht="41.25" customHeight="1" x14ac:dyDescent="0.25">
      <c r="A101" s="17">
        <v>47</v>
      </c>
      <c r="B101" s="31" t="s">
        <v>38</v>
      </c>
      <c r="C101" s="24"/>
      <c r="D101" s="24"/>
      <c r="E101" s="24"/>
      <c r="F101" s="24"/>
      <c r="G101" s="24"/>
      <c r="H101" s="24"/>
      <c r="I101" s="24">
        <f>J101+K101+L101+M101</f>
        <v>57496536.890000001</v>
      </c>
      <c r="J101" s="24">
        <v>6205500</v>
      </c>
      <c r="K101" s="43">
        <f>K12</f>
        <v>44705596.890000001</v>
      </c>
      <c r="L101" s="24">
        <f>L12</f>
        <v>3292720</v>
      </c>
      <c r="M101" s="33">
        <f>M12</f>
        <v>3292720</v>
      </c>
      <c r="N101" s="15"/>
      <c r="O101" s="15"/>
      <c r="P101" s="15"/>
    </row>
    <row r="102" spans="1:16" ht="35.25" customHeight="1" x14ac:dyDescent="0.25">
      <c r="A102" s="49">
        <v>48</v>
      </c>
      <c r="B102" s="56" t="s">
        <v>72</v>
      </c>
      <c r="C102" s="49"/>
      <c r="D102" s="49"/>
      <c r="E102" s="49"/>
      <c r="F102" s="49"/>
      <c r="G102" s="49"/>
      <c r="H102" s="49"/>
      <c r="I102" s="57">
        <f>SUM(J102:M102)</f>
        <v>100438120</v>
      </c>
      <c r="J102" s="58">
        <v>0</v>
      </c>
      <c r="K102" s="59">
        <f>K96</f>
        <v>100438120</v>
      </c>
      <c r="L102" s="58">
        <v>0</v>
      </c>
      <c r="M102" s="60">
        <v>0</v>
      </c>
      <c r="N102" s="15"/>
      <c r="O102" s="15"/>
      <c r="P102" s="15"/>
    </row>
    <row r="103" spans="1:16" ht="29.25" customHeight="1" x14ac:dyDescent="0.25">
      <c r="B103" s="95" t="s">
        <v>63</v>
      </c>
      <c r="C103" s="95"/>
      <c r="D103" s="95"/>
      <c r="I103" s="97" t="s">
        <v>64</v>
      </c>
      <c r="J103" s="97"/>
      <c r="K103" s="97"/>
      <c r="L103" s="97"/>
    </row>
    <row r="104" spans="1:16" x14ac:dyDescent="0.25">
      <c r="B104" s="96"/>
      <c r="C104" s="96"/>
      <c r="D104" s="96"/>
      <c r="I104" s="96"/>
      <c r="J104" s="96"/>
      <c r="K104" s="96"/>
      <c r="L104" s="96"/>
    </row>
    <row r="105" spans="1:16" ht="17.25" customHeight="1" x14ac:dyDescent="0.25">
      <c r="B105" s="5"/>
      <c r="C105" s="5"/>
    </row>
    <row r="106" spans="1:16" ht="30.75" customHeight="1" x14ac:dyDescent="0.25">
      <c r="B106" s="94"/>
      <c r="C106" s="94"/>
      <c r="D106" s="94"/>
    </row>
    <row r="107" spans="1:16" ht="15" customHeight="1" x14ac:dyDescent="0.25">
      <c r="B107" s="94"/>
      <c r="C107" s="94"/>
      <c r="D107" s="94"/>
    </row>
    <row r="108" spans="1:16" x14ac:dyDescent="0.25">
      <c r="B108" s="94"/>
      <c r="C108" s="94"/>
      <c r="D108" s="94"/>
    </row>
  </sheetData>
  <mergeCells count="80">
    <mergeCell ref="A84:A85"/>
    <mergeCell ref="B84:B85"/>
    <mergeCell ref="C84:C85"/>
    <mergeCell ref="B9:M9"/>
    <mergeCell ref="A10:A13"/>
    <mergeCell ref="B20:B24"/>
    <mergeCell ref="B25:B26"/>
    <mergeCell ref="C25:C26"/>
    <mergeCell ref="B10:B13"/>
    <mergeCell ref="C10:C13"/>
    <mergeCell ref="I1:L1"/>
    <mergeCell ref="I2:L2"/>
    <mergeCell ref="C6:C7"/>
    <mergeCell ref="A4:L4"/>
    <mergeCell ref="A5:L5"/>
    <mergeCell ref="A6:A7"/>
    <mergeCell ref="B6:B7"/>
    <mergeCell ref="E6:H6"/>
    <mergeCell ref="D6:D7"/>
    <mergeCell ref="I6:M6"/>
    <mergeCell ref="A92:A93"/>
    <mergeCell ref="B92:B93"/>
    <mergeCell ref="A61:A64"/>
    <mergeCell ref="B65:B69"/>
    <mergeCell ref="A65:A69"/>
    <mergeCell ref="B75:M75"/>
    <mergeCell ref="B88:B89"/>
    <mergeCell ref="C88:C89"/>
    <mergeCell ref="A90:A91"/>
    <mergeCell ref="B90:B91"/>
    <mergeCell ref="C90:C91"/>
    <mergeCell ref="B80:B81"/>
    <mergeCell ref="C80:C81"/>
    <mergeCell ref="A86:A87"/>
    <mergeCell ref="A88:A89"/>
    <mergeCell ref="D66:L66"/>
    <mergeCell ref="I103:L103"/>
    <mergeCell ref="I104:L104"/>
    <mergeCell ref="B61:B64"/>
    <mergeCell ref="D20:L20"/>
    <mergeCell ref="C92:C93"/>
    <mergeCell ref="B82:B83"/>
    <mergeCell ref="C82:C83"/>
    <mergeCell ref="B76:B77"/>
    <mergeCell ref="C76:C77"/>
    <mergeCell ref="B78:B79"/>
    <mergeCell ref="C78:C79"/>
    <mergeCell ref="B86:B87"/>
    <mergeCell ref="C86:C87"/>
    <mergeCell ref="B35:B36"/>
    <mergeCell ref="D54:L54"/>
    <mergeCell ref="C59:C60"/>
    <mergeCell ref="B106:D108"/>
    <mergeCell ref="B103:D103"/>
    <mergeCell ref="B104:D104"/>
    <mergeCell ref="B46:B52"/>
    <mergeCell ref="B59:B60"/>
    <mergeCell ref="B53:B56"/>
    <mergeCell ref="D39:L39"/>
    <mergeCell ref="B38:B43"/>
    <mergeCell ref="C35:C36"/>
    <mergeCell ref="B33:B34"/>
    <mergeCell ref="C33:C34"/>
    <mergeCell ref="B30:L32"/>
    <mergeCell ref="B27:B29"/>
    <mergeCell ref="C27:C29"/>
    <mergeCell ref="A20:A24"/>
    <mergeCell ref="A30:A32"/>
    <mergeCell ref="A25:A26"/>
    <mergeCell ref="A27:A29"/>
    <mergeCell ref="A33:A34"/>
    <mergeCell ref="A82:A83"/>
    <mergeCell ref="A76:A77"/>
    <mergeCell ref="A78:A79"/>
    <mergeCell ref="A80:A81"/>
    <mergeCell ref="A35:A36"/>
    <mergeCell ref="A38:A43"/>
    <mergeCell ref="A46:A52"/>
    <mergeCell ref="A59:A60"/>
    <mergeCell ref="A53:A56"/>
  </mergeCells>
  <pageMargins left="0.70866141732283472" right="0.70866141732283472" top="1.1811023622047245" bottom="0.74803149606299213" header="0.98425196850393704" footer="0.31496062992125984"/>
  <pageSetup paperSize="9" scale="75" fitToHeight="0" orientation="landscape" r:id="rId1"/>
  <headerFooter>
    <oddHeader>&amp;C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Расходы</vt:lpstr>
      <vt:lpstr>Расходы!Заголовки_для_печати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2017-06-13T05:54:41Z</dcterms:modified>
</cp:coreProperties>
</file>