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05" windowWidth="14805" windowHeight="7710"/>
  </bookViews>
  <sheets>
    <sheet name="Расходы" sheetId="3" r:id="rId1"/>
  </sheets>
  <definedNames>
    <definedName name="_xlnm.Print_Titles" localSheetId="0">Расходы!$6:$8</definedName>
    <definedName name="_xlnm.Print_Area" localSheetId="0">Расходы!$A$1:$AA$112</definedName>
  </definedNames>
  <calcPr calcId="152511"/>
</workbook>
</file>

<file path=xl/calcChain.xml><?xml version="1.0" encoding="utf-8"?>
<calcChain xmlns="http://schemas.openxmlformats.org/spreadsheetml/2006/main">
  <c r="I10" i="3" l="1"/>
  <c r="K17" i="3"/>
  <c r="K44" i="3" l="1"/>
  <c r="I17" i="3" l="1"/>
  <c r="I16" i="3"/>
  <c r="N19" i="3"/>
  <c r="N18" i="3" s="1"/>
  <c r="N38" i="3"/>
  <c r="N34" i="3"/>
  <c r="N36" i="3" l="1"/>
  <c r="K59" i="3" l="1"/>
  <c r="K45" i="3"/>
  <c r="K57" i="3"/>
  <c r="K48" i="3" l="1"/>
  <c r="K52" i="3" l="1"/>
  <c r="K24" i="3"/>
  <c r="K72" i="3"/>
  <c r="I62" i="3" l="1"/>
  <c r="K16" i="3" l="1"/>
  <c r="I73" i="3" l="1"/>
  <c r="M71" i="3"/>
  <c r="I61" i="3"/>
  <c r="I60" i="3"/>
  <c r="I59" i="3"/>
  <c r="I51" i="3"/>
  <c r="M57" i="3"/>
  <c r="I50" i="3"/>
  <c r="I41" i="3"/>
  <c r="I29" i="3"/>
  <c r="I21" i="3"/>
  <c r="M52" i="3" l="1"/>
  <c r="K40" i="3"/>
  <c r="I40" i="3" s="1"/>
  <c r="M72" i="3"/>
  <c r="K67" i="3"/>
  <c r="I24" i="3"/>
  <c r="M69" i="3" l="1"/>
  <c r="N63" i="3"/>
  <c r="N35" i="3"/>
  <c r="I72" i="3"/>
  <c r="I11" i="3"/>
  <c r="N33" i="3" l="1"/>
  <c r="N74" i="3"/>
  <c r="K37" i="3"/>
  <c r="N77" i="3" l="1"/>
  <c r="N25" i="3"/>
  <c r="I88" i="3"/>
  <c r="I89" i="3"/>
  <c r="K85" i="3"/>
  <c r="K84" i="3"/>
  <c r="N15" i="3" l="1"/>
  <c r="N14" i="3" s="1"/>
  <c r="N10" i="3" s="1"/>
  <c r="N104" i="3" s="1"/>
  <c r="N102" i="3" s="1"/>
  <c r="K91" i="3"/>
  <c r="I91" i="3" s="1"/>
  <c r="K90" i="3"/>
  <c r="M15" i="3" l="1"/>
  <c r="M14" i="3" s="1"/>
  <c r="K49" i="3"/>
  <c r="K22" i="3"/>
  <c r="K43" i="3" l="1"/>
  <c r="I43" i="3" s="1"/>
  <c r="K42" i="3"/>
  <c r="I42" i="3" s="1"/>
  <c r="K71" i="3"/>
  <c r="I71" i="3" s="1"/>
  <c r="K38" i="3" l="1"/>
  <c r="K19" i="3"/>
  <c r="K15" i="3"/>
  <c r="K100" i="3" l="1"/>
  <c r="K106" i="3" s="1"/>
  <c r="I90" i="3"/>
  <c r="K83" i="3"/>
  <c r="K82" i="3"/>
  <c r="I86" i="3"/>
  <c r="I87" i="3"/>
  <c r="I85" i="3"/>
  <c r="I84" i="3"/>
  <c r="K56" i="3"/>
  <c r="M56" i="3"/>
  <c r="L56" i="3"/>
  <c r="K46" i="3" l="1"/>
  <c r="K35" i="3" s="1"/>
  <c r="K101" i="3"/>
  <c r="I101" i="3" s="1"/>
  <c r="K13" i="3"/>
  <c r="I13" i="3" s="1"/>
  <c r="I106" i="3"/>
  <c r="I82" i="3"/>
  <c r="K80" i="3"/>
  <c r="K98" i="3"/>
  <c r="I98" i="3" s="1"/>
  <c r="I100" i="3"/>
  <c r="K81" i="3"/>
  <c r="I83" i="3"/>
  <c r="J68" i="3"/>
  <c r="J67" i="3"/>
  <c r="J66" i="3"/>
  <c r="M68" i="3"/>
  <c r="L68" i="3"/>
  <c r="K68" i="3"/>
  <c r="M67" i="3"/>
  <c r="L67" i="3"/>
  <c r="M66" i="3"/>
  <c r="L66" i="3"/>
  <c r="K66" i="3"/>
  <c r="K63" i="3" l="1"/>
  <c r="K65" i="3"/>
  <c r="K33" i="3" s="1"/>
  <c r="K27" i="3"/>
  <c r="I27" i="3" s="1"/>
  <c r="I80" i="3"/>
  <c r="K28" i="3"/>
  <c r="I28" i="3" s="1"/>
  <c r="I81" i="3"/>
  <c r="M46" i="3"/>
  <c r="L46" i="3"/>
  <c r="K25" i="3" l="1"/>
  <c r="I67" i="3" l="1"/>
  <c r="I66" i="3"/>
  <c r="I68" i="3"/>
  <c r="M53" i="3"/>
  <c r="L53" i="3"/>
  <c r="K53" i="3"/>
  <c r="K34" i="3" s="1"/>
  <c r="L19" i="3"/>
  <c r="I23" i="3"/>
  <c r="M19" i="3"/>
  <c r="M18" i="3" s="1"/>
  <c r="K12" i="3" l="1"/>
  <c r="K105" i="3" s="1"/>
  <c r="K36" i="3"/>
  <c r="L18" i="3"/>
  <c r="L64" i="3"/>
  <c r="L78" i="3" s="1"/>
  <c r="L36" i="3"/>
  <c r="L12" i="3"/>
  <c r="L34" i="3"/>
  <c r="L26" i="3"/>
  <c r="K64" i="3"/>
  <c r="K78" i="3" s="1"/>
  <c r="K26" i="3"/>
  <c r="M64" i="3"/>
  <c r="M34" i="3"/>
  <c r="M26" i="3"/>
  <c r="M36" i="3"/>
  <c r="M12" i="3"/>
  <c r="M65" i="3"/>
  <c r="M74" i="3" s="1"/>
  <c r="M38" i="3"/>
  <c r="I22" i="3"/>
  <c r="L38" i="3"/>
  <c r="L63" i="3" s="1"/>
  <c r="J38" i="3"/>
  <c r="J19" i="3"/>
  <c r="I19" i="3" s="1"/>
  <c r="J16" i="3"/>
  <c r="L15" i="3"/>
  <c r="L14" i="3" s="1"/>
  <c r="K14" i="3"/>
  <c r="L65" i="3"/>
  <c r="L74" i="3" s="1"/>
  <c r="K74" i="3"/>
  <c r="J65" i="3"/>
  <c r="J74" i="3" s="1"/>
  <c r="L69" i="3"/>
  <c r="K69" i="3"/>
  <c r="J69" i="3"/>
  <c r="N78" i="3" l="1"/>
  <c r="N75" i="3"/>
  <c r="I74" i="3"/>
  <c r="I38" i="3"/>
  <c r="M63" i="3"/>
  <c r="M75" i="3" s="1"/>
  <c r="M35" i="3"/>
  <c r="M78" i="3"/>
  <c r="M25" i="3"/>
  <c r="M10" i="3" s="1"/>
  <c r="M104" i="3" s="1"/>
  <c r="K75" i="3"/>
  <c r="M105" i="3"/>
  <c r="I64" i="3"/>
  <c r="L77" i="3"/>
  <c r="L35" i="3"/>
  <c r="I65" i="3"/>
  <c r="I69" i="3"/>
  <c r="K18" i="3"/>
  <c r="J52" i="3"/>
  <c r="I52" i="3" s="1"/>
  <c r="M77" i="3" l="1"/>
  <c r="M102" i="3"/>
  <c r="M33" i="3"/>
  <c r="K10" i="3"/>
  <c r="L75" i="3"/>
  <c r="L33" i="3"/>
  <c r="L25" i="3"/>
  <c r="K77" i="3"/>
  <c r="L105" i="3"/>
  <c r="I105" i="3" s="1"/>
  <c r="J57" i="3"/>
  <c r="I57" i="3" s="1"/>
  <c r="J44" i="3"/>
  <c r="I44" i="3" s="1"/>
  <c r="J45" i="3"/>
  <c r="I45" i="3" s="1"/>
  <c r="L10" i="3" l="1"/>
  <c r="K104" i="3"/>
  <c r="J48" i="3"/>
  <c r="I48" i="3" s="1"/>
  <c r="J17" i="3"/>
  <c r="K102" i="3" l="1"/>
  <c r="J15" i="3"/>
  <c r="I15" i="3" s="1"/>
  <c r="J55" i="3"/>
  <c r="I55" i="3" s="1"/>
  <c r="J56" i="3"/>
  <c r="I56" i="3" s="1"/>
  <c r="J53" i="3" l="1"/>
  <c r="J34" i="3" s="1"/>
  <c r="I34" i="3" s="1"/>
  <c r="J14" i="3"/>
  <c r="I14" i="3" s="1"/>
  <c r="J58" i="3"/>
  <c r="I58" i="3" s="1"/>
  <c r="J12" i="3" l="1"/>
  <c r="I12" i="3" s="1"/>
  <c r="J36" i="3"/>
  <c r="I36" i="3" s="1"/>
  <c r="J26" i="3"/>
  <c r="I26" i="3" s="1"/>
  <c r="I53" i="3"/>
  <c r="J37" i="3"/>
  <c r="I37" i="3" l="1"/>
  <c r="J18" i="3"/>
  <c r="I18" i="3" s="1"/>
  <c r="J49" i="3" l="1"/>
  <c r="I49" i="3" s="1"/>
  <c r="J46" i="3" l="1"/>
  <c r="J35" i="3" s="1"/>
  <c r="J63" i="3" l="1"/>
  <c r="I63" i="3" s="1"/>
  <c r="I46" i="3"/>
  <c r="I35" i="3"/>
  <c r="J78" i="3"/>
  <c r="I78" i="3" s="1"/>
  <c r="J33" i="3" l="1"/>
  <c r="I33" i="3" s="1"/>
  <c r="J25" i="3"/>
  <c r="J75" i="3"/>
  <c r="I75" i="3" s="1"/>
  <c r="J77" i="3"/>
  <c r="I77" i="3" s="1"/>
  <c r="J102" i="3" l="1"/>
  <c r="I25" i="3"/>
  <c r="L104" i="3"/>
  <c r="L102" i="3" s="1"/>
  <c r="I102" i="3" l="1"/>
  <c r="J104" i="3"/>
  <c r="I104" i="3" s="1"/>
  <c r="J10" i="3" l="1"/>
</calcChain>
</file>

<file path=xl/sharedStrings.xml><?xml version="1.0" encoding="utf-8"?>
<sst xmlns="http://schemas.openxmlformats.org/spreadsheetml/2006/main" count="534" uniqueCount="93">
  <si>
    <t>№ п/п</t>
  </si>
  <si>
    <t>КОСГУ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</si>
  <si>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</si>
  <si>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</si>
  <si>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</si>
  <si>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</si>
  <si>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</si>
  <si>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</si>
  <si>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наименования программных мероприятий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</si>
  <si>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</si>
  <si>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</si>
  <si>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</si>
  <si>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</si>
  <si>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х</t>
  </si>
  <si>
    <t>Муниципальная программа "Повышение уровня благоустройства и улучшение санитарного состояния города Астрахани"</t>
  </si>
  <si>
    <t>Подпрограмма1. "Благоустройство территорий города для обеспечения отдыха и досуга жителей"</t>
  </si>
  <si>
    <t>Администрации Ленинского района, Трусовского района</t>
  </si>
  <si>
    <t>2016 год</t>
  </si>
  <si>
    <t>2017 год</t>
  </si>
  <si>
    <t xml:space="preserve">       2018 год</t>
  </si>
  <si>
    <t>Администрация Трусовского района</t>
  </si>
  <si>
    <t xml:space="preserve">Администрация Кировского района, </t>
  </si>
  <si>
    <t>Администрация Ленинского района</t>
  </si>
  <si>
    <t>Администрация Советского района</t>
  </si>
  <si>
    <t>Администрация  Кировского района</t>
  </si>
  <si>
    <t>Итого по Подпрограмме</t>
  </si>
  <si>
    <t>Планируемые расходы, руб.</t>
  </si>
  <si>
    <t>в том числе:</t>
  </si>
  <si>
    <t>Управление по коммунальному хозяйству и благоустройству администрации МО "Город Астрахань"</t>
  </si>
  <si>
    <t>Администрации Кировского района, Ленинского района, Трусовского района, Советского района</t>
  </si>
  <si>
    <t xml:space="preserve">Управление по коммунальному хозяйству и благоустройству администрации МО "Город Астрахань" </t>
  </si>
  <si>
    <t>Итого по Задаче 1.2</t>
  </si>
  <si>
    <t>Администрации Кировского района, Ленинского района, Советского района, Трусовского района города Астрахани</t>
  </si>
  <si>
    <t>Итого по Задаче 1.1.</t>
  </si>
  <si>
    <r>
      <rPr>
        <b/>
        <sz val="10"/>
        <color theme="1"/>
        <rFont val="Times New Roman"/>
        <family val="1"/>
        <charset val="204"/>
      </rPr>
      <t xml:space="preserve"> Мероприятие 1. </t>
    </r>
    <r>
      <rPr>
        <sz val="10"/>
        <color theme="1"/>
        <rFont val="Times New Roman"/>
        <family val="1"/>
        <charset val="204"/>
      </rPr>
      <t xml:space="preserve">             Демонтаж самовольно установленных строений</t>
    </r>
  </si>
  <si>
    <t>Бюджет Астраханской области</t>
  </si>
  <si>
    <t>Управление по коммунальному хозяйству и благоустройству администрации МО "Город Астрахань"(МБУ       г. Астрахани "Чистый город")</t>
  </si>
  <si>
    <t>Управление по коммунальному хозяйству администрации МО "Город Астрахань", МБУ  г. Астрахань "Чистый город"</t>
  </si>
  <si>
    <t>Управление по коммунальному хозяйству и благоусвтройству администраци МО "Город Астрахань"</t>
  </si>
  <si>
    <t>МБУ г. Астрахани "Чистый город"</t>
  </si>
  <si>
    <t>Управление по коммунальному хозяйству и благоустройству администрации МО "Город Астрахань" (МБУ г.Астрахани  "Зеленый город")</t>
  </si>
  <si>
    <t>муниципального образования "Город Астрахань" "Повышение уровня благоустройства и улучшение санитарного состояния города Астрахани"</t>
  </si>
  <si>
    <r>
      <t xml:space="preserve">Цель 1. </t>
    </r>
    <r>
      <rPr>
        <sz val="10"/>
        <color theme="1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</si>
  <si>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rPr>
        <b/>
        <sz val="10"/>
        <color theme="1"/>
        <rFont val="Times New Roman"/>
        <family val="1"/>
        <charset val="204"/>
      </rPr>
      <t>Задача 1.1.</t>
    </r>
    <r>
      <rPr>
        <sz val="10"/>
        <color theme="1"/>
        <rFont val="Times New Roman"/>
        <family val="1"/>
        <charset val="204"/>
      </rPr>
      <t xml:space="preserve"> Содержание, строительство и благоустройство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</si>
  <si>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Основное мероприятие 1.1.1. </t>
    </r>
    <r>
      <rPr>
        <sz val="10"/>
        <color theme="1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</si>
  <si>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color theme="1"/>
        <rFont val="Times New Roman"/>
        <family val="1"/>
        <charset val="204"/>
      </rPr>
      <t xml:space="preserve">Мероприятие 1. </t>
    </r>
    <r>
      <rPr>
        <sz val="10"/>
        <color theme="1"/>
        <rFont val="Times New Roman"/>
        <family val="1"/>
        <charset val="204"/>
      </rPr>
      <t>Содержание мест захоронения (МБУ г. Астрахани "Чистый город", Управление по коммунальному хозяйству и благоустройству администрации МО "Город Астрахань")</t>
    </r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</si>
  <si>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</si>
  <si>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>Благоустройство городских территорий освобожденных от незаканно установленных строений</t>
    </r>
  </si>
  <si>
    <r>
      <t xml:space="preserve">Основное мероприятие 1.2.1. </t>
    </r>
    <r>
      <rPr>
        <sz val="10"/>
        <color theme="1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</si>
  <si>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r>
      <t xml:space="preserve">Цель 1.1. 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</si>
  <si>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t>Задача 1.1.</t>
    </r>
    <r>
      <rPr>
        <sz val="10"/>
        <color theme="1"/>
        <rFont val="Times New Roman"/>
        <family val="1"/>
        <charset val="204"/>
      </rPr>
      <t xml:space="preserve">  Повышение уровня благоустроенности рекреационных зон в границах МО "Город Астрахань</t>
    </r>
    <r>
      <rPr>
        <b/>
        <sz val="10"/>
        <color theme="1"/>
        <rFont val="Times New Roman"/>
        <family val="1"/>
        <charset val="204"/>
      </rPr>
      <t>"</t>
    </r>
  </si>
  <si>
    <r>
      <rPr>
        <b/>
        <sz val="10"/>
        <color theme="1"/>
        <rFont val="Times New Roman"/>
        <family val="1"/>
        <charset val="204"/>
      </rPr>
      <t xml:space="preserve">Мероприятие 1.1.1. </t>
    </r>
    <r>
      <rPr>
        <sz val="10"/>
        <color theme="1"/>
        <rFont val="Times New Roman"/>
        <family val="1"/>
        <charset val="204"/>
      </rPr>
      <t>Паспортизация объектов внешнего благоустройства</t>
    </r>
  </si>
  <si>
    <r>
      <rPr>
        <b/>
        <sz val="10"/>
        <color theme="1"/>
        <rFont val="Times New Roman"/>
        <family val="1"/>
        <charset val="204"/>
      </rPr>
      <t xml:space="preserve">Мероприятие 1.1.2. </t>
    </r>
    <r>
      <rPr>
        <sz val="10"/>
        <color theme="1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</si>
  <si>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color theme="1"/>
        <rFont val="Times New Roman"/>
        <family val="1"/>
        <charset val="204"/>
      </rPr>
      <t xml:space="preserve">Мероприятие 1.1.4. </t>
    </r>
    <r>
      <rPr>
        <sz val="10"/>
        <color theme="1"/>
        <rFont val="Times New Roman"/>
        <family val="1"/>
        <charset val="204"/>
      </rPr>
      <t>Освещение города Астрахани</t>
    </r>
  </si>
  <si>
    <r>
      <rPr>
        <b/>
        <sz val="10"/>
        <color theme="1"/>
        <rFont val="Times New Roman"/>
        <family val="1"/>
        <charset val="204"/>
      </rPr>
      <t xml:space="preserve">Мероприятие 1.1.5. </t>
    </r>
    <r>
      <rPr>
        <sz val="10"/>
        <color theme="1"/>
        <rFont val="Times New Roman"/>
        <family val="1"/>
        <charset val="204"/>
      </rPr>
      <t xml:space="preserve">Текущие расходы по благоустройству </t>
    </r>
  </si>
  <si>
    <r>
      <rPr>
        <b/>
        <sz val="10"/>
        <color theme="1"/>
        <rFont val="Times New Roman"/>
        <family val="1"/>
        <charset val="204"/>
      </rPr>
      <t xml:space="preserve">Мероприятие 1.1.6. </t>
    </r>
    <r>
      <rPr>
        <sz val="10"/>
        <color theme="1"/>
        <rFont val="Times New Roman"/>
        <family val="1"/>
        <charset val="204"/>
      </rPr>
      <t>Обеспечение санитарно-эпидемиологического благополучие населения</t>
    </r>
  </si>
  <si>
    <r>
      <rPr>
        <b/>
        <sz val="10"/>
        <color theme="1"/>
        <rFont val="Times New Roman"/>
        <family val="1"/>
        <charset val="204"/>
      </rPr>
      <t xml:space="preserve">Мероприятие 1.1.7. </t>
    </r>
    <r>
      <rPr>
        <sz val="10"/>
        <color theme="1"/>
        <rFont val="Times New Roman"/>
        <family val="1"/>
        <charset val="204"/>
      </rPr>
      <t>Уборка улиц города</t>
    </r>
  </si>
  <si>
    <r>
      <t xml:space="preserve">Мероприятие 1.1.8. </t>
    </r>
    <r>
      <rPr>
        <sz val="10"/>
        <color theme="1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</si>
  <si>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Задача 1.2. </t>
    </r>
    <r>
      <rPr>
        <sz val="10"/>
        <color theme="1"/>
        <rFont val="Times New Roman"/>
        <family val="1"/>
        <charset val="204"/>
      </rPr>
      <t xml:space="preserve">Организация праздничного пространства на территории МО "Город Астрахань" </t>
    </r>
  </si>
  <si>
    <r>
      <t xml:space="preserve">Мероприятие 1.2.1. </t>
    </r>
    <r>
      <rPr>
        <sz val="10"/>
        <color theme="1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</si>
  <si>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Мероприятие 1.1.3 </t>
    </r>
    <r>
      <rPr>
        <sz val="10"/>
        <color theme="1"/>
        <rFont val="Times New Roman"/>
        <family val="1"/>
        <charset val="204"/>
      </rPr>
      <t>Комплексное содержание  парков, скверов, набережных ( МБУ г. Астрахани "Зеленый город")</t>
    </r>
  </si>
  <si>
    <t>Администрации Ленинского района,Трусовского района,Кировского района</t>
  </si>
  <si>
    <t xml:space="preserve">Администрация Кировского района </t>
  </si>
  <si>
    <t>2019 год</t>
  </si>
  <si>
    <r>
      <t xml:space="preserve">Задача 1.3. </t>
    </r>
    <r>
      <rPr>
        <sz val="10"/>
        <color theme="1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</si>
  <si>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t>Управление по коммунальному хозяйству и благоусвтройству администраци МО "Город Астрахань", МБУ г.Астрахань "Чистый  Город"</t>
  </si>
  <si>
    <t>Подпрограмма 2 "Формирование современной городской среды"</t>
  </si>
  <si>
    <t>Федеральный бюджет</t>
  </si>
  <si>
    <r>
      <t xml:space="preserve">Цель 2.1.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</si>
  <si>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Задача 2.1. </t>
    </r>
    <r>
      <rPr>
        <sz val="10"/>
        <color theme="1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</si>
  <si>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color theme="1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</si>
  <si>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Мероприятие 2.1.2. </t>
    </r>
    <r>
      <rPr>
        <sz val="10"/>
        <color theme="1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</si>
  <si>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t>Итого по Задаче 2.1.</t>
  </si>
  <si>
    <r>
      <t xml:space="preserve">Задача 2.2. </t>
    </r>
    <r>
      <rPr>
        <sz val="10"/>
        <color theme="1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</si>
  <si>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Мероприятие 2.2.1. </t>
    </r>
    <r>
      <rPr>
        <sz val="10"/>
        <color theme="1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</si>
  <si>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Итого по Задаче 2.2</t>
  </si>
  <si>
    <r>
      <t xml:space="preserve">Задача 1.4. </t>
    </r>
    <r>
      <rPr>
        <sz val="10"/>
        <color theme="1"/>
        <rFont val="Times New Roman"/>
        <family val="1"/>
        <charset val="204"/>
      </rPr>
      <t>Повышение качества и комфорта городской среды на территориии города Астрахани</t>
    </r>
  </si>
  <si>
    <r>
      <t xml:space="preserve">Мероприятие 2.1.3. </t>
    </r>
    <r>
      <rPr>
        <sz val="10"/>
        <color theme="1"/>
        <rFont val="Times New Roman"/>
        <family val="1"/>
        <charset val="204"/>
      </rPr>
      <t>Разработка проектно-сметной документации по благоустройству дворовых территорий</t>
    </r>
  </si>
  <si>
    <r>
      <t xml:space="preserve">Мероприятие 1.1.9.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</si>
  <si>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1.1.10.     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 прилегающей территории</t>
    </r>
  </si>
  <si>
    <r>
      <t xml:space="preserve">Мероприятие 1.1.11. </t>
    </r>
    <r>
      <rPr>
        <sz val="10"/>
        <rFont val="Times New Roman"/>
        <family val="1"/>
        <charset val="204"/>
      </rPr>
      <t>Изготовление и установка аншлагов топонимических объектов</t>
    </r>
  </si>
  <si>
    <t>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</si>
  <si>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(Управлениеэ 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</si>
  <si>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                                                                                                                                                                                  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</si>
  <si>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города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</si>
  <si>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МО "Город Астрахань", Администрация муниципального образования "Город Астрахань" Администрации Кировского района, Ленинского района, Советского района</t>
  </si>
  <si>
    <t>Управление по коммунальному хозяйству и благоустройству администрации МО "Город Астрахань", администрации Кировского района, Ленинского района, Трусовского района, Советского района горда Астрахани, Администрация муниципального образования "Город Астрахань" (Управление экономики и предпринимательства)</t>
  </si>
  <si>
    <t>Управление по коммунальному хозяйству и благоустройству администрации муниципального образования "Город Астрахань"</t>
  </si>
  <si>
    <t>Администрация Кировского района</t>
  </si>
  <si>
    <t>Начальник  управления</t>
  </si>
  <si>
    <t>В.В. Наумов</t>
  </si>
  <si>
    <r>
      <t xml:space="preserve">Мероприятие 1.1.11.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</si>
  <si>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t>Приложение 3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</si>
</sst>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43" fontId="10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" fontId="0" fillId="0" borderId="0" xfId="0" applyNumberFormat="1" applyBorder="1"/>
    <xf numFmtId="4" fontId="0" fillId="0" borderId="0" xfId="0" applyNumberForma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" fontId="2" fillId="2" borderId="1" xfId="2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/>
    </xf>
    <xf numFmtId="4" fontId="7" fillId="2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/>
    </xf>
    <xf numFmtId="4" fontId="1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top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4" fontId="9" fillId="0" borderId="0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tabSelected="1" view="pageBreakPreview" zoomScale="6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L2" sqref="L2:N2"/>
    </sheetView>
  </sheetViews>
  <sheetFormatPr defaultColWidth="11.5703125" defaultRowHeight="15" x14ac:dyDescent="0.25"/>
  <cols>
    <col min="1" max="1" width="5.5703125" customWidth="1"/>
    <col min="2" max="2" width="31.42578125" customWidth="1"/>
    <col min="3" max="3" width="26.85546875" customWidth="1"/>
    <col min="4" max="4" width="18.28515625" customWidth="1"/>
    <col min="5" max="5" width="6.85546875" customWidth="1"/>
    <col min="6" max="6" width="13.28515625" customWidth="1"/>
    <col min="7" max="7" width="6.28515625" customWidth="1"/>
    <col min="8" max="8" width="7.42578125" customWidth="1"/>
    <col min="9" max="9" width="24.42578125" customWidth="1"/>
    <col min="10" max="10" width="18" customWidth="1"/>
    <col min="11" max="11" width="20" style="20" customWidth="1"/>
    <col min="12" max="12" width="18.85546875" customWidth="1"/>
    <col min="13" max="13" width="18.42578125" customWidth="1"/>
    <col min="14" max="14" width="0.140625" customWidth="1"/>
    <col min="15" max="16" width="12.7109375" bestFit="1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6" x14ac:dyDescent="0.25">
      <c r="G1" s="4"/>
      <c r="H1" s="4"/>
      <c r="I1" s="63"/>
      <c r="J1" s="63"/>
      <c r="K1" s="63"/>
      <c r="L1" s="63"/>
    </row>
    <row r="2" spans="1:16" ht="109.5" customHeight="1" x14ac:dyDescent="0.25">
      <c r="G2" s="3"/>
      <c r="H2" s="3"/>
      <c r="I2" s="51"/>
      <c r="J2" s="51"/>
      <c r="K2" s="51"/>
      <c r="L2" s="67" t="s">
        <v>92</v>
      </c>
      <c r="M2" s="67"/>
      <c r="N2" s="67"/>
    </row>
    <row r="3" spans="1:16" ht="15.75" customHeight="1" x14ac:dyDescent="0.25">
      <c r="G3" s="2"/>
      <c r="H3" s="2"/>
      <c r="I3" s="2"/>
      <c r="J3" s="2"/>
      <c r="K3" s="16"/>
      <c r="L3" s="2"/>
    </row>
    <row r="4" spans="1:16" ht="15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5" spans="1:16" ht="30.75" customHeight="1" x14ac:dyDescent="0.25">
      <c r="A5" s="65" t="s">
        <v>41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</row>
    <row r="6" spans="1:16" s="1" customFormat="1" ht="21" customHeight="1" x14ac:dyDescent="0.25">
      <c r="A6" s="54" t="s">
        <v>0</v>
      </c>
      <c r="B6" s="54" t="s">
        <v>8</v>
      </c>
      <c r="C6" s="54" t="s">
        <v>11</v>
      </c>
      <c r="D6" s="54" t="s">
        <v>12</v>
      </c>
      <c r="E6" s="54" t="s">
        <v>2</v>
      </c>
      <c r="F6" s="54"/>
      <c r="G6" s="54"/>
      <c r="H6" s="54"/>
      <c r="I6" s="66" t="s">
        <v>26</v>
      </c>
      <c r="J6" s="66"/>
      <c r="K6" s="66"/>
      <c r="L6" s="66"/>
      <c r="M6" s="66"/>
      <c r="N6" s="66"/>
    </row>
    <row r="7" spans="1:16" s="1" customFormat="1" ht="38.25" customHeight="1" x14ac:dyDescent="0.25">
      <c r="A7" s="54"/>
      <c r="B7" s="54"/>
      <c r="C7" s="54"/>
      <c r="D7" s="54"/>
      <c r="E7" s="11" t="s">
        <v>6</v>
      </c>
      <c r="F7" s="11" t="s">
        <v>4</v>
      </c>
      <c r="G7" s="11" t="s">
        <v>5</v>
      </c>
      <c r="H7" s="11" t="s">
        <v>1</v>
      </c>
      <c r="I7" s="11" t="s">
        <v>7</v>
      </c>
      <c r="J7" s="10" t="s">
        <v>17</v>
      </c>
      <c r="K7" s="17" t="s">
        <v>18</v>
      </c>
      <c r="L7" s="11" t="s">
        <v>19</v>
      </c>
      <c r="M7" s="48" t="s">
        <v>63</v>
      </c>
      <c r="N7" s="48"/>
    </row>
    <row r="8" spans="1:16" s="1" customFormat="1" ht="16.899999999999999" customHeight="1" x14ac:dyDescent="0.25">
      <c r="A8" s="6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  <c r="J8" s="11">
        <v>10</v>
      </c>
      <c r="K8" s="18">
        <v>11</v>
      </c>
      <c r="L8" s="11">
        <v>12</v>
      </c>
      <c r="M8" s="15">
        <v>13</v>
      </c>
      <c r="N8" s="48">
        <v>14</v>
      </c>
    </row>
    <row r="9" spans="1:16" s="1" customFormat="1" ht="15" customHeight="1" x14ac:dyDescent="0.25">
      <c r="A9" s="7">
        <v>1</v>
      </c>
      <c r="B9" s="68" t="s">
        <v>14</v>
      </c>
      <c r="C9" s="69"/>
      <c r="D9" s="69"/>
      <c r="E9" s="69"/>
      <c r="F9" s="69"/>
      <c r="G9" s="69"/>
      <c r="H9" s="69"/>
      <c r="I9" s="69"/>
      <c r="J9" s="69"/>
      <c r="K9" s="69"/>
      <c r="L9" s="69"/>
      <c r="M9" s="70"/>
      <c r="N9" s="47"/>
    </row>
    <row r="10" spans="1:16" s="1" customFormat="1" ht="117.75" customHeight="1" x14ac:dyDescent="0.25">
      <c r="A10" s="54">
        <v>2</v>
      </c>
      <c r="B10" s="56" t="s">
        <v>42</v>
      </c>
      <c r="C10" s="57" t="s">
        <v>82</v>
      </c>
      <c r="D10" s="27" t="s">
        <v>9</v>
      </c>
      <c r="E10" s="27" t="s">
        <v>13</v>
      </c>
      <c r="F10" s="27" t="s">
        <v>13</v>
      </c>
      <c r="G10" s="27" t="s">
        <v>13</v>
      </c>
      <c r="H10" s="27" t="s">
        <v>13</v>
      </c>
      <c r="I10" s="28">
        <f>SUM(J10:N10)</f>
        <v>1631061235.4400001</v>
      </c>
      <c r="J10" s="28">
        <f>J104</f>
        <v>384505850.44</v>
      </c>
      <c r="K10" s="29">
        <f>K14+K18+K25</f>
        <v>442798625</v>
      </c>
      <c r="L10" s="28">
        <f>L14+L18+L25</f>
        <v>401878380</v>
      </c>
      <c r="M10" s="30">
        <f>M14+M18+M25</f>
        <v>401878380</v>
      </c>
      <c r="N10" s="30">
        <f>N14+N18+N25</f>
        <v>0</v>
      </c>
      <c r="O10" s="8"/>
      <c r="P10" s="8"/>
    </row>
    <row r="11" spans="1:16" s="1" customFormat="1" ht="36" hidden="1" customHeight="1" x14ac:dyDescent="0.25">
      <c r="A11" s="54"/>
      <c r="B11" s="56"/>
      <c r="C11" s="57"/>
      <c r="D11" s="27"/>
      <c r="E11" s="27"/>
      <c r="F11" s="27"/>
      <c r="G11" s="27"/>
      <c r="H11" s="27"/>
      <c r="I11" s="28">
        <f t="shared" ref="I11:I19" si="0">J11+K11+L11+M11+N11</f>
        <v>0</v>
      </c>
      <c r="J11" s="28"/>
      <c r="K11" s="29"/>
      <c r="L11" s="28"/>
      <c r="M11" s="30"/>
      <c r="N11" s="49"/>
      <c r="O11" s="8"/>
      <c r="P11" s="8"/>
    </row>
    <row r="12" spans="1:16" s="1" customFormat="1" ht="48" customHeight="1" x14ac:dyDescent="0.25">
      <c r="A12" s="54"/>
      <c r="B12" s="56"/>
      <c r="C12" s="57"/>
      <c r="D12" s="27" t="s">
        <v>35</v>
      </c>
      <c r="E12" s="27" t="s">
        <v>13</v>
      </c>
      <c r="F12" s="27" t="s">
        <v>13</v>
      </c>
      <c r="G12" s="27" t="s">
        <v>13</v>
      </c>
      <c r="H12" s="27" t="s">
        <v>13</v>
      </c>
      <c r="I12" s="28">
        <f t="shared" si="0"/>
        <v>60789256.890000001</v>
      </c>
      <c r="J12" s="28">
        <f>J53</f>
        <v>6205500</v>
      </c>
      <c r="K12" s="29">
        <f>K53+K28</f>
        <v>44705596.890000001</v>
      </c>
      <c r="L12" s="28">
        <f>L53</f>
        <v>3292720</v>
      </c>
      <c r="M12" s="30">
        <f>M53</f>
        <v>3292720</v>
      </c>
      <c r="N12" s="30">
        <v>3292720</v>
      </c>
      <c r="O12" s="8"/>
      <c r="P12" s="8"/>
    </row>
    <row r="13" spans="1:16" s="1" customFormat="1" ht="93" customHeight="1" x14ac:dyDescent="0.25">
      <c r="A13" s="54"/>
      <c r="B13" s="56"/>
      <c r="C13" s="57"/>
      <c r="D13" s="27" t="s">
        <v>67</v>
      </c>
      <c r="E13" s="27" t="s">
        <v>13</v>
      </c>
      <c r="F13" s="27" t="s">
        <v>13</v>
      </c>
      <c r="G13" s="27" t="s">
        <v>13</v>
      </c>
      <c r="H13" s="27" t="s">
        <v>13</v>
      </c>
      <c r="I13" s="28">
        <f t="shared" si="0"/>
        <v>100438120</v>
      </c>
      <c r="J13" s="28">
        <v>0</v>
      </c>
      <c r="K13" s="29">
        <f>K106</f>
        <v>100438120</v>
      </c>
      <c r="L13" s="28">
        <v>0</v>
      </c>
      <c r="M13" s="30">
        <v>0</v>
      </c>
      <c r="N13" s="50">
        <v>0</v>
      </c>
      <c r="O13" s="8"/>
      <c r="P13" s="8"/>
    </row>
    <row r="14" spans="1:16" s="1" customFormat="1" ht="82.5" customHeight="1" x14ac:dyDescent="0.25">
      <c r="A14" s="38">
        <v>3</v>
      </c>
      <c r="B14" s="27" t="s">
        <v>43</v>
      </c>
      <c r="C14" s="27" t="s">
        <v>30</v>
      </c>
      <c r="D14" s="27" t="s">
        <v>9</v>
      </c>
      <c r="E14" s="27" t="s">
        <v>13</v>
      </c>
      <c r="F14" s="27" t="s">
        <v>13</v>
      </c>
      <c r="G14" s="27" t="s">
        <v>13</v>
      </c>
      <c r="H14" s="27" t="s">
        <v>13</v>
      </c>
      <c r="I14" s="28">
        <f t="shared" si="0"/>
        <v>65744417.850000001</v>
      </c>
      <c r="J14" s="28">
        <f>J15</f>
        <v>9533300.5500000007</v>
      </c>
      <c r="K14" s="29">
        <f>K15</f>
        <v>20827601.300000001</v>
      </c>
      <c r="L14" s="28">
        <f>L15</f>
        <v>17691758</v>
      </c>
      <c r="M14" s="30">
        <f>M15</f>
        <v>17691758</v>
      </c>
      <c r="N14" s="30">
        <f>N15</f>
        <v>0</v>
      </c>
      <c r="O14" s="8"/>
      <c r="P14" s="8"/>
    </row>
    <row r="15" spans="1:16" s="1" customFormat="1" ht="108.75" customHeight="1" x14ac:dyDescent="0.25">
      <c r="A15" s="38">
        <v>4</v>
      </c>
      <c r="B15" s="27" t="s">
        <v>44</v>
      </c>
      <c r="C15" s="27" t="s">
        <v>28</v>
      </c>
      <c r="D15" s="27" t="s">
        <v>9</v>
      </c>
      <c r="E15" s="27" t="s">
        <v>13</v>
      </c>
      <c r="F15" s="27" t="s">
        <v>13</v>
      </c>
      <c r="G15" s="27" t="s">
        <v>13</v>
      </c>
      <c r="H15" s="27" t="s">
        <v>13</v>
      </c>
      <c r="I15" s="31">
        <f t="shared" si="0"/>
        <v>65744417.850000001</v>
      </c>
      <c r="J15" s="28">
        <f>J16+J17</f>
        <v>9533300.5500000007</v>
      </c>
      <c r="K15" s="31">
        <f>K16+K17</f>
        <v>20827601.300000001</v>
      </c>
      <c r="L15" s="28">
        <f>L16+L17</f>
        <v>17691758</v>
      </c>
      <c r="M15" s="32">
        <f>M16+M17</f>
        <v>17691758</v>
      </c>
      <c r="N15" s="32">
        <f>N16+N17</f>
        <v>0</v>
      </c>
      <c r="O15" s="8"/>
      <c r="P15" s="8"/>
    </row>
    <row r="16" spans="1:16" s="1" customFormat="1" ht="139.5" customHeight="1" x14ac:dyDescent="0.25">
      <c r="A16" s="38">
        <v>5</v>
      </c>
      <c r="B16" s="27" t="s">
        <v>45</v>
      </c>
      <c r="C16" s="27" t="s">
        <v>28</v>
      </c>
      <c r="D16" s="27" t="s">
        <v>9</v>
      </c>
      <c r="E16" s="27" t="s">
        <v>13</v>
      </c>
      <c r="F16" s="27" t="s">
        <v>13</v>
      </c>
      <c r="G16" s="27" t="s">
        <v>13</v>
      </c>
      <c r="H16" s="27" t="s">
        <v>13</v>
      </c>
      <c r="I16" s="28">
        <f t="shared" si="0"/>
        <v>37118851.649999999</v>
      </c>
      <c r="J16" s="28">
        <f>5906497.55+597090.8</f>
        <v>6503588.3499999996</v>
      </c>
      <c r="K16" s="28">
        <f>6164146+2000000+6900000-777174.7</f>
        <v>14286971.300000001</v>
      </c>
      <c r="L16" s="28">
        <v>8164146</v>
      </c>
      <c r="M16" s="30">
        <v>8164146</v>
      </c>
      <c r="N16" s="30">
        <v>0</v>
      </c>
      <c r="O16" s="8"/>
      <c r="P16" s="8"/>
    </row>
    <row r="17" spans="1:16" s="1" customFormat="1" ht="81" customHeight="1" x14ac:dyDescent="0.25">
      <c r="A17" s="38">
        <v>6</v>
      </c>
      <c r="B17" s="13" t="s">
        <v>46</v>
      </c>
      <c r="C17" s="27" t="s">
        <v>28</v>
      </c>
      <c r="D17" s="27" t="s">
        <v>9</v>
      </c>
      <c r="E17" s="27" t="s">
        <v>13</v>
      </c>
      <c r="F17" s="27" t="s">
        <v>13</v>
      </c>
      <c r="G17" s="27" t="s">
        <v>13</v>
      </c>
      <c r="H17" s="27" t="s">
        <v>13</v>
      </c>
      <c r="I17" s="28">
        <f t="shared" si="0"/>
        <v>28625566.199999999</v>
      </c>
      <c r="J17" s="28">
        <f>5208012.5-3240-607951.82-1549472.18-17636.3</f>
        <v>3029712.2</v>
      </c>
      <c r="K17" s="28">
        <f>8127133+6772867-6900000-1459370</f>
        <v>6540630</v>
      </c>
      <c r="L17" s="28">
        <v>9527612</v>
      </c>
      <c r="M17" s="30">
        <v>9527612</v>
      </c>
      <c r="N17" s="30">
        <v>0</v>
      </c>
      <c r="O17" s="8"/>
      <c r="P17" s="8"/>
    </row>
    <row r="18" spans="1:16" s="1" customFormat="1" ht="111.75" customHeight="1" x14ac:dyDescent="0.25">
      <c r="A18" s="38">
        <v>7</v>
      </c>
      <c r="B18" s="13" t="s">
        <v>47</v>
      </c>
      <c r="C18" s="27" t="s">
        <v>32</v>
      </c>
      <c r="D18" s="27" t="s">
        <v>9</v>
      </c>
      <c r="E18" s="27" t="s">
        <v>13</v>
      </c>
      <c r="F18" s="27" t="s">
        <v>13</v>
      </c>
      <c r="G18" s="27" t="s">
        <v>13</v>
      </c>
      <c r="H18" s="27" t="s">
        <v>13</v>
      </c>
      <c r="I18" s="28">
        <f t="shared" si="0"/>
        <v>7504866.5500000007</v>
      </c>
      <c r="J18" s="28">
        <f>J19</f>
        <v>2083420.5500000003</v>
      </c>
      <c r="K18" s="28">
        <f>K19</f>
        <v>1695134</v>
      </c>
      <c r="L18" s="28">
        <f>L19</f>
        <v>1863156</v>
      </c>
      <c r="M18" s="32">
        <f>M19</f>
        <v>1863156</v>
      </c>
      <c r="N18" s="32">
        <f>N19</f>
        <v>0</v>
      </c>
      <c r="O18" s="8"/>
      <c r="P18" s="8"/>
    </row>
    <row r="19" spans="1:16" s="1" customFormat="1" ht="92.25" customHeight="1" x14ac:dyDescent="0.25">
      <c r="A19" s="38">
        <v>8</v>
      </c>
      <c r="B19" s="13" t="s">
        <v>48</v>
      </c>
      <c r="C19" s="27" t="s">
        <v>32</v>
      </c>
      <c r="D19" s="27" t="s">
        <v>9</v>
      </c>
      <c r="E19" s="27" t="s">
        <v>13</v>
      </c>
      <c r="F19" s="27" t="s">
        <v>13</v>
      </c>
      <c r="G19" s="27" t="s">
        <v>13</v>
      </c>
      <c r="H19" s="27" t="s">
        <v>13</v>
      </c>
      <c r="I19" s="31">
        <f t="shared" si="0"/>
        <v>7504866.5500000007</v>
      </c>
      <c r="J19" s="28">
        <f>J21+J22+J23+J24</f>
        <v>2083420.5500000003</v>
      </c>
      <c r="K19" s="29">
        <f>K21+K22+K23+K24</f>
        <v>1695134</v>
      </c>
      <c r="L19" s="28">
        <f>L21+L22+L23+L24</f>
        <v>1863156</v>
      </c>
      <c r="M19" s="30">
        <f>M21+M22+M23+M24</f>
        <v>1863156</v>
      </c>
      <c r="N19" s="30">
        <f>N21+N22+N23+N24</f>
        <v>0</v>
      </c>
      <c r="O19" s="8"/>
      <c r="P19" s="8"/>
    </row>
    <row r="20" spans="1:16" s="1" customFormat="1" ht="37.5" customHeight="1" x14ac:dyDescent="0.25">
      <c r="A20" s="54">
        <v>9</v>
      </c>
      <c r="B20" s="57" t="s">
        <v>34</v>
      </c>
      <c r="C20" s="27" t="s">
        <v>27</v>
      </c>
      <c r="D20" s="56"/>
      <c r="E20" s="56"/>
      <c r="F20" s="56"/>
      <c r="G20" s="56"/>
      <c r="H20" s="56"/>
      <c r="I20" s="56"/>
      <c r="J20" s="56"/>
      <c r="K20" s="56"/>
      <c r="L20" s="56"/>
      <c r="M20" s="14"/>
      <c r="N20" s="49"/>
      <c r="O20" s="8"/>
      <c r="P20" s="8"/>
    </row>
    <row r="21" spans="1:16" s="1" customFormat="1" ht="41.25" customHeight="1" x14ac:dyDescent="0.25">
      <c r="A21" s="54"/>
      <c r="B21" s="57"/>
      <c r="C21" s="27" t="s">
        <v>24</v>
      </c>
      <c r="D21" s="27" t="s">
        <v>9</v>
      </c>
      <c r="E21" s="27" t="s">
        <v>13</v>
      </c>
      <c r="F21" s="27" t="s">
        <v>13</v>
      </c>
      <c r="G21" s="27" t="s">
        <v>13</v>
      </c>
      <c r="H21" s="27" t="s">
        <v>13</v>
      </c>
      <c r="I21" s="28">
        <f>J21+K21+L21+M21+N21</f>
        <v>2974737.87</v>
      </c>
      <c r="J21" s="28">
        <v>872845.87</v>
      </c>
      <c r="K21" s="23">
        <v>700652</v>
      </c>
      <c r="L21" s="23">
        <v>700620</v>
      </c>
      <c r="M21" s="33">
        <v>700620</v>
      </c>
      <c r="N21" s="30">
        <v>0</v>
      </c>
      <c r="O21" s="8"/>
      <c r="P21" s="8"/>
    </row>
    <row r="22" spans="1:16" s="1" customFormat="1" ht="40.5" customHeight="1" x14ac:dyDescent="0.25">
      <c r="A22" s="54"/>
      <c r="B22" s="57"/>
      <c r="C22" s="27" t="s">
        <v>22</v>
      </c>
      <c r="D22" s="27" t="s">
        <v>9</v>
      </c>
      <c r="E22" s="27" t="s">
        <v>13</v>
      </c>
      <c r="F22" s="27" t="s">
        <v>13</v>
      </c>
      <c r="G22" s="27" t="s">
        <v>13</v>
      </c>
      <c r="H22" s="27" t="s">
        <v>13</v>
      </c>
      <c r="I22" s="28">
        <f t="shared" ref="I22:I23" si="1">J22+K22+L22+M22</f>
        <v>2100000</v>
      </c>
      <c r="J22" s="28">
        <v>600000</v>
      </c>
      <c r="K22" s="34">
        <f>500000</f>
        <v>500000</v>
      </c>
      <c r="L22" s="23">
        <v>500000</v>
      </c>
      <c r="M22" s="33">
        <v>500000</v>
      </c>
      <c r="N22" s="30">
        <v>0</v>
      </c>
      <c r="O22" s="8"/>
      <c r="P22" s="8"/>
    </row>
    <row r="23" spans="1:16" s="1" customFormat="1" ht="43.5" customHeight="1" x14ac:dyDescent="0.25">
      <c r="A23" s="54"/>
      <c r="B23" s="57"/>
      <c r="C23" s="27" t="s">
        <v>23</v>
      </c>
      <c r="D23" s="27" t="s">
        <v>9</v>
      </c>
      <c r="E23" s="27" t="s">
        <v>13</v>
      </c>
      <c r="F23" s="27" t="s">
        <v>13</v>
      </c>
      <c r="G23" s="27" t="s">
        <v>13</v>
      </c>
      <c r="H23" s="27" t="s">
        <v>13</v>
      </c>
      <c r="I23" s="28">
        <f t="shared" si="1"/>
        <v>1406630.57</v>
      </c>
      <c r="J23" s="28">
        <v>328022.57</v>
      </c>
      <c r="K23" s="25">
        <v>359536</v>
      </c>
      <c r="L23" s="23">
        <v>359536</v>
      </c>
      <c r="M23" s="33">
        <v>359536</v>
      </c>
      <c r="N23" s="30">
        <v>0</v>
      </c>
      <c r="O23" s="8"/>
      <c r="P23" s="8"/>
    </row>
    <row r="24" spans="1:16" s="1" customFormat="1" ht="45.75" customHeight="1" x14ac:dyDescent="0.25">
      <c r="A24" s="54"/>
      <c r="B24" s="57"/>
      <c r="C24" s="27" t="s">
        <v>20</v>
      </c>
      <c r="D24" s="27" t="s">
        <v>9</v>
      </c>
      <c r="E24" s="27" t="s">
        <v>13</v>
      </c>
      <c r="F24" s="27" t="s">
        <v>13</v>
      </c>
      <c r="G24" s="27" t="s">
        <v>13</v>
      </c>
      <c r="H24" s="27" t="s">
        <v>13</v>
      </c>
      <c r="I24" s="28">
        <f>J24+K24+L24+M24+N24</f>
        <v>1023498.11</v>
      </c>
      <c r="J24" s="28">
        <v>282552.11</v>
      </c>
      <c r="K24" s="34">
        <f>303000-168054</f>
        <v>134946</v>
      </c>
      <c r="L24" s="23">
        <v>303000</v>
      </c>
      <c r="M24" s="33">
        <v>303000</v>
      </c>
      <c r="N24" s="30">
        <v>0</v>
      </c>
      <c r="O24" s="8"/>
      <c r="P24" s="8"/>
    </row>
    <row r="25" spans="1:16" s="1" customFormat="1" ht="112.5" customHeight="1" x14ac:dyDescent="0.25">
      <c r="A25" s="54">
        <v>10</v>
      </c>
      <c r="B25" s="56" t="s">
        <v>64</v>
      </c>
      <c r="C25" s="57" t="s">
        <v>83</v>
      </c>
      <c r="D25" s="27" t="s">
        <v>9</v>
      </c>
      <c r="E25" s="27" t="s">
        <v>13</v>
      </c>
      <c r="F25" s="27" t="s">
        <v>13</v>
      </c>
      <c r="G25" s="27" t="s">
        <v>13</v>
      </c>
      <c r="H25" s="27" t="s">
        <v>13</v>
      </c>
      <c r="I25" s="28">
        <f>J25+K25+L25+M25+N25</f>
        <v>1557811951.04</v>
      </c>
      <c r="J25" s="28">
        <f>J35+J65</f>
        <v>372889129.33999997</v>
      </c>
      <c r="K25" s="29">
        <f>K35+K65</f>
        <v>420275889.69999999</v>
      </c>
      <c r="L25" s="28">
        <f>L35+L65</f>
        <v>382323466</v>
      </c>
      <c r="M25" s="30">
        <f>M35+M65</f>
        <v>382323466</v>
      </c>
      <c r="N25" s="30">
        <f>N35+N65</f>
        <v>0</v>
      </c>
      <c r="O25" s="8"/>
      <c r="P25" s="8"/>
    </row>
    <row r="26" spans="1:16" s="1" customFormat="1" ht="159" customHeight="1" x14ac:dyDescent="0.25">
      <c r="A26" s="54"/>
      <c r="B26" s="56"/>
      <c r="C26" s="57"/>
      <c r="D26" s="27" t="s">
        <v>35</v>
      </c>
      <c r="E26" s="12" t="s">
        <v>13</v>
      </c>
      <c r="F26" s="12" t="s">
        <v>13</v>
      </c>
      <c r="G26" s="12" t="s">
        <v>13</v>
      </c>
      <c r="H26" s="12" t="s">
        <v>13</v>
      </c>
      <c r="I26" s="32">
        <f>J26+K26+L26+M26+N26</f>
        <v>21729988</v>
      </c>
      <c r="J26" s="32">
        <f>J53</f>
        <v>6205500</v>
      </c>
      <c r="K26" s="35">
        <f>K53</f>
        <v>5646328</v>
      </c>
      <c r="L26" s="32">
        <f>L53</f>
        <v>3292720</v>
      </c>
      <c r="M26" s="30">
        <f>M53</f>
        <v>3292720</v>
      </c>
      <c r="N26" s="30">
        <v>3292720</v>
      </c>
      <c r="O26" s="8"/>
      <c r="P26" s="8"/>
    </row>
    <row r="27" spans="1:16" s="1" customFormat="1" ht="34.5" customHeight="1" x14ac:dyDescent="0.25">
      <c r="A27" s="54">
        <v>11</v>
      </c>
      <c r="B27" s="56" t="s">
        <v>76</v>
      </c>
      <c r="C27" s="57" t="s">
        <v>28</v>
      </c>
      <c r="D27" s="27" t="s">
        <v>67</v>
      </c>
      <c r="E27" s="12" t="s">
        <v>13</v>
      </c>
      <c r="F27" s="12" t="s">
        <v>13</v>
      </c>
      <c r="G27" s="12" t="s">
        <v>13</v>
      </c>
      <c r="H27" s="12" t="s">
        <v>13</v>
      </c>
      <c r="I27" s="32">
        <f>SUM(J27:N27)</f>
        <v>100438120</v>
      </c>
      <c r="J27" s="32">
        <v>0</v>
      </c>
      <c r="K27" s="35">
        <f>K80</f>
        <v>100438120</v>
      </c>
      <c r="L27" s="32">
        <v>0</v>
      </c>
      <c r="M27" s="30">
        <v>0</v>
      </c>
      <c r="N27" s="30">
        <v>0</v>
      </c>
      <c r="O27" s="8"/>
      <c r="P27" s="8"/>
    </row>
    <row r="28" spans="1:16" s="1" customFormat="1" ht="118.5" customHeight="1" x14ac:dyDescent="0.25">
      <c r="A28" s="54"/>
      <c r="B28" s="56"/>
      <c r="C28" s="57"/>
      <c r="D28" s="27" t="s">
        <v>35</v>
      </c>
      <c r="E28" s="12" t="s">
        <v>13</v>
      </c>
      <c r="F28" s="12" t="s">
        <v>13</v>
      </c>
      <c r="G28" s="12" t="s">
        <v>13</v>
      </c>
      <c r="H28" s="12" t="s">
        <v>13</v>
      </c>
      <c r="I28" s="32">
        <f>SUM(J28:N28)</f>
        <v>39059268.890000001</v>
      </c>
      <c r="J28" s="32">
        <v>0</v>
      </c>
      <c r="K28" s="35">
        <f>K81</f>
        <v>39059268.890000001</v>
      </c>
      <c r="L28" s="32">
        <v>0</v>
      </c>
      <c r="M28" s="30">
        <v>0</v>
      </c>
      <c r="N28" s="30">
        <v>0</v>
      </c>
      <c r="O28" s="8"/>
      <c r="P28" s="8"/>
    </row>
    <row r="29" spans="1:16" s="1" customFormat="1" ht="54" customHeight="1" x14ac:dyDescent="0.25">
      <c r="A29" s="54"/>
      <c r="B29" s="56"/>
      <c r="C29" s="57"/>
      <c r="D29" s="27" t="s">
        <v>9</v>
      </c>
      <c r="E29" s="12" t="s">
        <v>13</v>
      </c>
      <c r="F29" s="12" t="s">
        <v>13</v>
      </c>
      <c r="G29" s="12" t="s">
        <v>13</v>
      </c>
      <c r="H29" s="12" t="s">
        <v>13</v>
      </c>
      <c r="I29" s="32">
        <f>SUM(J29:M29)</f>
        <v>0</v>
      </c>
      <c r="J29" s="32">
        <v>0</v>
      </c>
      <c r="K29" s="35">
        <v>0</v>
      </c>
      <c r="L29" s="32">
        <v>0</v>
      </c>
      <c r="M29" s="30">
        <v>0</v>
      </c>
      <c r="N29" s="30">
        <v>0</v>
      </c>
      <c r="O29" s="8"/>
      <c r="P29" s="8"/>
    </row>
    <row r="30" spans="1:16" s="1" customFormat="1" ht="30" customHeight="1" x14ac:dyDescent="0.25">
      <c r="A30" s="54">
        <v>12</v>
      </c>
      <c r="B30" s="56" t="s">
        <v>15</v>
      </c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14"/>
      <c r="N30" s="49"/>
      <c r="O30" s="8"/>
      <c r="P30" s="8"/>
    </row>
    <row r="31" spans="1:16" s="1" customFormat="1" ht="17.25" hidden="1" customHeight="1" x14ac:dyDescent="0.25">
      <c r="A31" s="54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14"/>
      <c r="N31" s="49"/>
      <c r="O31" s="8"/>
      <c r="P31" s="8"/>
    </row>
    <row r="32" spans="1:16" s="1" customFormat="1" ht="15" hidden="1" customHeight="1" x14ac:dyDescent="0.25">
      <c r="A32" s="54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14"/>
      <c r="N32" s="49"/>
      <c r="O32" s="8"/>
      <c r="P32" s="8"/>
    </row>
    <row r="33" spans="1:16" s="1" customFormat="1" ht="72" customHeight="1" x14ac:dyDescent="0.25">
      <c r="A33" s="54">
        <v>13</v>
      </c>
      <c r="B33" s="56" t="s">
        <v>49</v>
      </c>
      <c r="C33" s="57" t="s">
        <v>84</v>
      </c>
      <c r="D33" s="27" t="s">
        <v>9</v>
      </c>
      <c r="E33" s="27" t="s">
        <v>13</v>
      </c>
      <c r="F33" s="27" t="s">
        <v>13</v>
      </c>
      <c r="G33" s="27" t="s">
        <v>13</v>
      </c>
      <c r="H33" s="27" t="s">
        <v>13</v>
      </c>
      <c r="I33" s="28">
        <f t="shared" ref="I33:I38" si="2">J33+K33+L33+M33+N33</f>
        <v>1557811951.04</v>
      </c>
      <c r="J33" s="28">
        <f>J35+J65</f>
        <v>372889129.33999997</v>
      </c>
      <c r="K33" s="29">
        <f>K35+K65</f>
        <v>420275889.69999999</v>
      </c>
      <c r="L33" s="28">
        <f>L35+L65</f>
        <v>382323466</v>
      </c>
      <c r="M33" s="30">
        <f>M35+M65</f>
        <v>382323466</v>
      </c>
      <c r="N33" s="30">
        <f>N35+N65</f>
        <v>0</v>
      </c>
      <c r="O33" s="8"/>
      <c r="P33" s="8"/>
    </row>
    <row r="34" spans="1:16" s="1" customFormat="1" ht="184.5" customHeight="1" x14ac:dyDescent="0.25">
      <c r="A34" s="54"/>
      <c r="B34" s="56"/>
      <c r="C34" s="57"/>
      <c r="D34" s="27" t="s">
        <v>35</v>
      </c>
      <c r="E34" s="27" t="s">
        <v>13</v>
      </c>
      <c r="F34" s="27" t="s">
        <v>13</v>
      </c>
      <c r="G34" s="27" t="s">
        <v>13</v>
      </c>
      <c r="H34" s="27" t="s">
        <v>13</v>
      </c>
      <c r="I34" s="28">
        <f t="shared" si="2"/>
        <v>18437268</v>
      </c>
      <c r="J34" s="28">
        <f>J53</f>
        <v>6205500</v>
      </c>
      <c r="K34" s="29">
        <f>K53</f>
        <v>5646328</v>
      </c>
      <c r="L34" s="28">
        <f>L53</f>
        <v>3292720</v>
      </c>
      <c r="M34" s="30">
        <f>M53</f>
        <v>3292720</v>
      </c>
      <c r="N34" s="30">
        <f>N53</f>
        <v>0</v>
      </c>
      <c r="O34" s="8"/>
      <c r="P34" s="8"/>
    </row>
    <row r="35" spans="1:16" s="1" customFormat="1" ht="69" customHeight="1" x14ac:dyDescent="0.25">
      <c r="A35" s="54">
        <v>14</v>
      </c>
      <c r="B35" s="56" t="s">
        <v>50</v>
      </c>
      <c r="C35" s="57" t="s">
        <v>86</v>
      </c>
      <c r="D35" s="27" t="s">
        <v>9</v>
      </c>
      <c r="E35" s="27" t="s">
        <v>13</v>
      </c>
      <c r="F35" s="27" t="s">
        <v>13</v>
      </c>
      <c r="G35" s="27" t="s">
        <v>13</v>
      </c>
      <c r="H35" s="27" t="s">
        <v>13</v>
      </c>
      <c r="I35" s="28">
        <f t="shared" si="2"/>
        <v>1555468082.04</v>
      </c>
      <c r="J35" s="28">
        <f>J37+J38+J44+J45+J46+J57+J58</f>
        <v>372383529.33999997</v>
      </c>
      <c r="K35" s="29">
        <f>K37+K38+K44+K45+K46+K57+K58+K59+K60+K61+K62</f>
        <v>419524820.69999999</v>
      </c>
      <c r="L35" s="28">
        <f>L37+L38+L44+L45+L46+L57+L58</f>
        <v>381779866</v>
      </c>
      <c r="M35" s="30">
        <f>M37+M38+M44+M45+M46+M57+M58</f>
        <v>381779866</v>
      </c>
      <c r="N35" s="30">
        <f>N37+N38+N44+N45+N46+N57+N58</f>
        <v>0</v>
      </c>
      <c r="O35" s="8"/>
      <c r="P35" s="8"/>
    </row>
    <row r="36" spans="1:16" s="1" customFormat="1" ht="189.75" customHeight="1" x14ac:dyDescent="0.25">
      <c r="A36" s="54"/>
      <c r="B36" s="56"/>
      <c r="C36" s="57"/>
      <c r="D36" s="27" t="s">
        <v>35</v>
      </c>
      <c r="E36" s="27" t="s">
        <v>13</v>
      </c>
      <c r="F36" s="27" t="s">
        <v>13</v>
      </c>
      <c r="G36" s="27" t="s">
        <v>13</v>
      </c>
      <c r="H36" s="27" t="s">
        <v>13</v>
      </c>
      <c r="I36" s="28">
        <f t="shared" si="2"/>
        <v>18437268</v>
      </c>
      <c r="J36" s="28">
        <f>J53</f>
        <v>6205500</v>
      </c>
      <c r="K36" s="29">
        <f>K53</f>
        <v>5646328</v>
      </c>
      <c r="L36" s="28">
        <f>L53</f>
        <v>3292720</v>
      </c>
      <c r="M36" s="30">
        <f>M53</f>
        <v>3292720</v>
      </c>
      <c r="N36" s="30">
        <f>N53</f>
        <v>0</v>
      </c>
      <c r="O36" s="8"/>
      <c r="P36" s="8"/>
    </row>
    <row r="37" spans="1:16" s="1" customFormat="1" ht="80.25" customHeight="1" x14ac:dyDescent="0.25">
      <c r="A37" s="38">
        <v>15</v>
      </c>
      <c r="B37" s="27" t="s">
        <v>51</v>
      </c>
      <c r="C37" s="27" t="s">
        <v>28</v>
      </c>
      <c r="D37" s="27" t="s">
        <v>9</v>
      </c>
      <c r="E37" s="27" t="s">
        <v>13</v>
      </c>
      <c r="F37" s="27" t="s">
        <v>13</v>
      </c>
      <c r="G37" s="27" t="s">
        <v>13</v>
      </c>
      <c r="H37" s="27" t="s">
        <v>13</v>
      </c>
      <c r="I37" s="28">
        <f t="shared" si="2"/>
        <v>8444273.8000000007</v>
      </c>
      <c r="J37" s="28">
        <f>5116734.6-597090.8</f>
        <v>4519643.8</v>
      </c>
      <c r="K37" s="29">
        <f>1558210-750000</f>
        <v>808210</v>
      </c>
      <c r="L37" s="28">
        <v>1558210</v>
      </c>
      <c r="M37" s="30">
        <v>1558210</v>
      </c>
      <c r="N37" s="30">
        <v>0</v>
      </c>
      <c r="O37" s="8"/>
      <c r="P37" s="8"/>
    </row>
    <row r="38" spans="1:16" s="1" customFormat="1" ht="78.75" customHeight="1" x14ac:dyDescent="0.25">
      <c r="A38" s="54">
        <v>16</v>
      </c>
      <c r="B38" s="57" t="s">
        <v>52</v>
      </c>
      <c r="C38" s="27" t="s">
        <v>29</v>
      </c>
      <c r="D38" s="27" t="s">
        <v>9</v>
      </c>
      <c r="E38" s="27" t="s">
        <v>13</v>
      </c>
      <c r="F38" s="27" t="s">
        <v>13</v>
      </c>
      <c r="G38" s="27" t="s">
        <v>13</v>
      </c>
      <c r="H38" s="27" t="s">
        <v>13</v>
      </c>
      <c r="I38" s="28">
        <f t="shared" si="2"/>
        <v>31735284.670000002</v>
      </c>
      <c r="J38" s="28">
        <f>J40+J41+J42+J43</f>
        <v>8372406.8499999996</v>
      </c>
      <c r="K38" s="29">
        <f>K40+K41+K42+K43</f>
        <v>7123373.8200000003</v>
      </c>
      <c r="L38" s="28">
        <f>L40+L41+L42+L43</f>
        <v>8119752</v>
      </c>
      <c r="M38" s="30">
        <f>M40+M41+M42+M43</f>
        <v>8119752</v>
      </c>
      <c r="N38" s="30">
        <f>N40+N41+N42+N43</f>
        <v>0</v>
      </c>
      <c r="O38" s="8"/>
      <c r="P38" s="8"/>
    </row>
    <row r="39" spans="1:16" s="1" customFormat="1" ht="21" customHeight="1" x14ac:dyDescent="0.25">
      <c r="A39" s="54"/>
      <c r="B39" s="57"/>
      <c r="C39" s="27" t="s">
        <v>27</v>
      </c>
      <c r="D39" s="56"/>
      <c r="E39" s="56"/>
      <c r="F39" s="56"/>
      <c r="G39" s="56"/>
      <c r="H39" s="56"/>
      <c r="I39" s="56"/>
      <c r="J39" s="56"/>
      <c r="K39" s="56"/>
      <c r="L39" s="56"/>
      <c r="M39" s="14"/>
      <c r="N39" s="49"/>
      <c r="O39" s="8"/>
      <c r="P39" s="8"/>
    </row>
    <row r="40" spans="1:16" s="1" customFormat="1" ht="42.75" customHeight="1" x14ac:dyDescent="0.25">
      <c r="A40" s="54"/>
      <c r="B40" s="57"/>
      <c r="C40" s="27" t="s">
        <v>20</v>
      </c>
      <c r="D40" s="27" t="s">
        <v>9</v>
      </c>
      <c r="E40" s="27" t="s">
        <v>13</v>
      </c>
      <c r="F40" s="27" t="s">
        <v>13</v>
      </c>
      <c r="G40" s="27" t="s">
        <v>13</v>
      </c>
      <c r="H40" s="27" t="s">
        <v>13</v>
      </c>
      <c r="I40" s="28">
        <f t="shared" ref="I40:I46" si="3">J40+K40+L40+M40+N40</f>
        <v>7449598.7300000004</v>
      </c>
      <c r="J40" s="28">
        <v>1924953.91</v>
      </c>
      <c r="K40" s="23">
        <f>1932600-260119.13-13036.05</f>
        <v>1659444.82</v>
      </c>
      <c r="L40" s="23">
        <v>1932600</v>
      </c>
      <c r="M40" s="33">
        <v>1932600</v>
      </c>
      <c r="N40" s="30">
        <v>0</v>
      </c>
      <c r="O40" s="8"/>
      <c r="P40" s="8"/>
    </row>
    <row r="41" spans="1:16" s="1" customFormat="1" ht="42" customHeight="1" x14ac:dyDescent="0.25">
      <c r="A41" s="54"/>
      <c r="B41" s="57"/>
      <c r="C41" s="27" t="s">
        <v>21</v>
      </c>
      <c r="D41" s="27" t="s">
        <v>9</v>
      </c>
      <c r="E41" s="27" t="s">
        <v>13</v>
      </c>
      <c r="F41" s="27" t="s">
        <v>13</v>
      </c>
      <c r="G41" s="27" t="s">
        <v>13</v>
      </c>
      <c r="H41" s="27" t="s">
        <v>13</v>
      </c>
      <c r="I41" s="28">
        <f t="shared" si="3"/>
        <v>9511576.5099999998</v>
      </c>
      <c r="J41" s="28">
        <v>2331361.5099999998</v>
      </c>
      <c r="K41" s="23">
        <v>2393405</v>
      </c>
      <c r="L41" s="23">
        <v>2393405</v>
      </c>
      <c r="M41" s="33">
        <v>2393405</v>
      </c>
      <c r="N41" s="30">
        <v>0</v>
      </c>
      <c r="O41" s="8"/>
      <c r="P41" s="8"/>
    </row>
    <row r="42" spans="1:16" s="1" customFormat="1" ht="38.25" customHeight="1" x14ac:dyDescent="0.25">
      <c r="A42" s="54"/>
      <c r="B42" s="57"/>
      <c r="C42" s="27" t="s">
        <v>22</v>
      </c>
      <c r="D42" s="27" t="s">
        <v>9</v>
      </c>
      <c r="E42" s="27" t="s">
        <v>13</v>
      </c>
      <c r="F42" s="27" t="s">
        <v>13</v>
      </c>
      <c r="G42" s="27" t="s">
        <v>13</v>
      </c>
      <c r="H42" s="27" t="s">
        <v>13</v>
      </c>
      <c r="I42" s="28">
        <f t="shared" si="3"/>
        <v>6723809</v>
      </c>
      <c r="J42" s="28">
        <v>1945731</v>
      </c>
      <c r="K42" s="25">
        <f>1700000-321922</f>
        <v>1378078</v>
      </c>
      <c r="L42" s="23">
        <v>1700000</v>
      </c>
      <c r="M42" s="33">
        <v>1700000</v>
      </c>
      <c r="N42" s="30">
        <v>0</v>
      </c>
      <c r="O42" s="8"/>
      <c r="P42" s="8"/>
    </row>
    <row r="43" spans="1:16" s="1" customFormat="1" ht="38.25" customHeight="1" x14ac:dyDescent="0.25">
      <c r="A43" s="54"/>
      <c r="B43" s="57"/>
      <c r="C43" s="27" t="s">
        <v>23</v>
      </c>
      <c r="D43" s="27" t="s">
        <v>9</v>
      </c>
      <c r="E43" s="27" t="s">
        <v>13</v>
      </c>
      <c r="F43" s="27" t="s">
        <v>13</v>
      </c>
      <c r="G43" s="27" t="s">
        <v>13</v>
      </c>
      <c r="H43" s="27" t="s">
        <v>13</v>
      </c>
      <c r="I43" s="28">
        <f t="shared" si="3"/>
        <v>8050300.4299999997</v>
      </c>
      <c r="J43" s="28">
        <v>2170360.4300000002</v>
      </c>
      <c r="K43" s="25">
        <f>2093747-401301</f>
        <v>1692446</v>
      </c>
      <c r="L43" s="23">
        <v>2093747</v>
      </c>
      <c r="M43" s="33">
        <v>2093747</v>
      </c>
      <c r="N43" s="30">
        <v>0</v>
      </c>
      <c r="O43" s="8"/>
      <c r="P43" s="8"/>
    </row>
    <row r="44" spans="1:16" s="1" customFormat="1" ht="124.5" customHeight="1" x14ac:dyDescent="0.25">
      <c r="A44" s="38">
        <v>17</v>
      </c>
      <c r="B44" s="13" t="s">
        <v>60</v>
      </c>
      <c r="C44" s="27" t="s">
        <v>40</v>
      </c>
      <c r="D44" s="27" t="s">
        <v>9</v>
      </c>
      <c r="E44" s="27" t="s">
        <v>13</v>
      </c>
      <c r="F44" s="27" t="s">
        <v>13</v>
      </c>
      <c r="G44" s="27" t="s">
        <v>13</v>
      </c>
      <c r="H44" s="27" t="s">
        <v>13</v>
      </c>
      <c r="I44" s="28">
        <f t="shared" si="3"/>
        <v>430872362.70999998</v>
      </c>
      <c r="J44" s="28">
        <f>99362389.41+5000000+2500000</f>
        <v>106862389.41</v>
      </c>
      <c r="K44" s="28">
        <f>97362389+9000000+4922806.3</f>
        <v>111285195.3</v>
      </c>
      <c r="L44" s="28">
        <v>106362389</v>
      </c>
      <c r="M44" s="30">
        <v>106362389</v>
      </c>
      <c r="N44" s="30">
        <v>0</v>
      </c>
      <c r="O44" s="8"/>
      <c r="P44" s="8"/>
    </row>
    <row r="45" spans="1:16" s="1" customFormat="1" ht="93.75" customHeight="1" x14ac:dyDescent="0.25">
      <c r="A45" s="38">
        <v>18</v>
      </c>
      <c r="B45" s="27" t="s">
        <v>53</v>
      </c>
      <c r="C45" s="27" t="s">
        <v>30</v>
      </c>
      <c r="D45" s="27" t="s">
        <v>9</v>
      </c>
      <c r="E45" s="27" t="s">
        <v>13</v>
      </c>
      <c r="F45" s="27" t="s">
        <v>13</v>
      </c>
      <c r="G45" s="27" t="s">
        <v>13</v>
      </c>
      <c r="H45" s="27" t="s">
        <v>13</v>
      </c>
      <c r="I45" s="28">
        <f t="shared" si="3"/>
        <v>769876891.00999999</v>
      </c>
      <c r="J45" s="28">
        <f>177700000+4600000-1410059.59-1199940.4</f>
        <v>179690000.00999999</v>
      </c>
      <c r="K45" s="28">
        <f>190154874.28+159866.72+1500000</f>
        <v>191814741</v>
      </c>
      <c r="L45" s="28">
        <v>199186075</v>
      </c>
      <c r="M45" s="30">
        <v>199186075</v>
      </c>
      <c r="N45" s="30">
        <v>0</v>
      </c>
      <c r="O45" s="8"/>
      <c r="P45" s="8"/>
    </row>
    <row r="46" spans="1:16" s="1" customFormat="1" ht="224.25" customHeight="1" x14ac:dyDescent="0.25">
      <c r="A46" s="54">
        <v>19</v>
      </c>
      <c r="B46" s="55" t="s">
        <v>54</v>
      </c>
      <c r="C46" s="27" t="s">
        <v>85</v>
      </c>
      <c r="D46" s="27" t="s">
        <v>9</v>
      </c>
      <c r="E46" s="27" t="s">
        <v>13</v>
      </c>
      <c r="F46" s="27" t="s">
        <v>13</v>
      </c>
      <c r="G46" s="27" t="s">
        <v>13</v>
      </c>
      <c r="H46" s="27" t="s">
        <v>13</v>
      </c>
      <c r="I46" s="28">
        <f t="shared" si="3"/>
        <v>131967904.54999998</v>
      </c>
      <c r="J46" s="28">
        <f>J48+J49+J50+J52+J51</f>
        <v>44027696.36999999</v>
      </c>
      <c r="K46" s="29">
        <f>K48+K49+K50+K51+K52</f>
        <v>29890774.18</v>
      </c>
      <c r="L46" s="28">
        <f>L48+L49+L50+L51+L52</f>
        <v>29024717</v>
      </c>
      <c r="M46" s="30">
        <f>M48+M49+M50+M51+M52</f>
        <v>29024717</v>
      </c>
      <c r="N46" s="30">
        <v>0</v>
      </c>
      <c r="O46" s="8"/>
      <c r="P46" s="8"/>
    </row>
    <row r="47" spans="1:16" s="1" customFormat="1" ht="38.25" customHeight="1" x14ac:dyDescent="0.25">
      <c r="A47" s="54"/>
      <c r="B47" s="55"/>
      <c r="C47" s="27" t="s">
        <v>27</v>
      </c>
      <c r="D47" s="27" t="s">
        <v>9</v>
      </c>
      <c r="E47" s="27" t="s">
        <v>13</v>
      </c>
      <c r="F47" s="27" t="s">
        <v>13</v>
      </c>
      <c r="G47" s="27" t="s">
        <v>13</v>
      </c>
      <c r="H47" s="27" t="s">
        <v>13</v>
      </c>
      <c r="I47" s="28"/>
      <c r="J47" s="28"/>
      <c r="K47" s="29"/>
      <c r="L47" s="28"/>
      <c r="M47" s="30"/>
      <c r="N47" s="30"/>
      <c r="O47" s="8"/>
      <c r="P47" s="8"/>
    </row>
    <row r="48" spans="1:16" s="1" customFormat="1" ht="52.9" customHeight="1" x14ac:dyDescent="0.25">
      <c r="A48" s="54"/>
      <c r="B48" s="55"/>
      <c r="C48" s="27" t="s">
        <v>24</v>
      </c>
      <c r="D48" s="27" t="s">
        <v>9</v>
      </c>
      <c r="E48" s="27" t="s">
        <v>13</v>
      </c>
      <c r="F48" s="27" t="s">
        <v>13</v>
      </c>
      <c r="G48" s="27" t="s">
        <v>13</v>
      </c>
      <c r="H48" s="27" t="s">
        <v>13</v>
      </c>
      <c r="I48" s="28">
        <f>J48+K48+L48+M48+N48</f>
        <v>1308200</v>
      </c>
      <c r="J48" s="28">
        <f>252000</f>
        <v>252000</v>
      </c>
      <c r="K48" s="23">
        <f>428400-229000</f>
        <v>199400</v>
      </c>
      <c r="L48" s="23">
        <v>428400</v>
      </c>
      <c r="M48" s="33">
        <v>428400</v>
      </c>
      <c r="N48" s="30">
        <v>0</v>
      </c>
      <c r="O48" s="8"/>
      <c r="P48" s="8"/>
    </row>
    <row r="49" spans="1:16" s="1" customFormat="1" ht="57" customHeight="1" x14ac:dyDescent="0.25">
      <c r="A49" s="54"/>
      <c r="B49" s="55"/>
      <c r="C49" s="27" t="s">
        <v>22</v>
      </c>
      <c r="D49" s="27" t="s">
        <v>9</v>
      </c>
      <c r="E49" s="27" t="s">
        <v>13</v>
      </c>
      <c r="F49" s="27" t="s">
        <v>13</v>
      </c>
      <c r="G49" s="27" t="s">
        <v>13</v>
      </c>
      <c r="H49" s="27" t="s">
        <v>13</v>
      </c>
      <c r="I49" s="28">
        <f>J49+K49+L49+M49+N49</f>
        <v>1078155</v>
      </c>
      <c r="J49" s="28">
        <f>239435+91000</f>
        <v>330435</v>
      </c>
      <c r="K49" s="23">
        <f>180073-833+70000</f>
        <v>249240</v>
      </c>
      <c r="L49" s="23">
        <v>249240</v>
      </c>
      <c r="M49" s="33">
        <v>249240</v>
      </c>
      <c r="N49" s="30">
        <v>0</v>
      </c>
      <c r="O49" s="8"/>
      <c r="P49" s="8"/>
    </row>
    <row r="50" spans="1:16" s="1" customFormat="1" ht="46.5" customHeight="1" x14ac:dyDescent="0.25">
      <c r="A50" s="54"/>
      <c r="B50" s="55"/>
      <c r="C50" s="27" t="s">
        <v>23</v>
      </c>
      <c r="D50" s="27" t="s">
        <v>9</v>
      </c>
      <c r="E50" s="27" t="s">
        <v>13</v>
      </c>
      <c r="F50" s="27" t="s">
        <v>13</v>
      </c>
      <c r="G50" s="27" t="s">
        <v>13</v>
      </c>
      <c r="H50" s="27" t="s">
        <v>13</v>
      </c>
      <c r="I50" s="28">
        <f>J50+K50+L50+M50+N50</f>
        <v>604500</v>
      </c>
      <c r="J50" s="28">
        <v>117300</v>
      </c>
      <c r="K50" s="25">
        <v>162400</v>
      </c>
      <c r="L50" s="23">
        <v>162400</v>
      </c>
      <c r="M50" s="33">
        <v>162400</v>
      </c>
      <c r="N50" s="30">
        <v>0</v>
      </c>
      <c r="O50" s="8"/>
      <c r="P50" s="8"/>
    </row>
    <row r="51" spans="1:16" s="1" customFormat="1" ht="46.5" customHeight="1" x14ac:dyDescent="0.25">
      <c r="A51" s="54"/>
      <c r="B51" s="55"/>
      <c r="C51" s="27" t="s">
        <v>20</v>
      </c>
      <c r="D51" s="27" t="s">
        <v>9</v>
      </c>
      <c r="E51" s="27" t="s">
        <v>13</v>
      </c>
      <c r="F51" s="27" t="s">
        <v>13</v>
      </c>
      <c r="G51" s="27" t="s">
        <v>13</v>
      </c>
      <c r="H51" s="27" t="s">
        <v>13</v>
      </c>
      <c r="I51" s="28">
        <f>J51+K51+L51+M51+N51</f>
        <v>28093.98</v>
      </c>
      <c r="J51" s="28">
        <v>28093.98</v>
      </c>
      <c r="K51" s="25">
        <v>0</v>
      </c>
      <c r="L51" s="23">
        <v>0</v>
      </c>
      <c r="M51" s="33">
        <v>0</v>
      </c>
      <c r="N51" s="30">
        <v>0</v>
      </c>
      <c r="O51" s="8"/>
      <c r="P51" s="8"/>
    </row>
    <row r="52" spans="1:16" s="1" customFormat="1" ht="106.5" customHeight="1" x14ac:dyDescent="0.25">
      <c r="A52" s="54"/>
      <c r="B52" s="55"/>
      <c r="C52" s="27" t="s">
        <v>30</v>
      </c>
      <c r="D52" s="27" t="s">
        <v>9</v>
      </c>
      <c r="E52" s="27" t="s">
        <v>13</v>
      </c>
      <c r="F52" s="27" t="s">
        <v>13</v>
      </c>
      <c r="G52" s="27" t="s">
        <v>13</v>
      </c>
      <c r="H52" s="27" t="s">
        <v>13</v>
      </c>
      <c r="I52" s="28">
        <f>J52+K52+L52+M52+N52</f>
        <v>128948955.56999999</v>
      </c>
      <c r="J52" s="28">
        <f>44781524.94+2000000-283209.85-30973-1336183.24-1831291.46</f>
        <v>43299867.389999993</v>
      </c>
      <c r="K52" s="28">
        <f>28057544+127133-4942.82+1100000</f>
        <v>29279734.18</v>
      </c>
      <c r="L52" s="28">
        <v>28184677</v>
      </c>
      <c r="M52" s="30">
        <f>L52</f>
        <v>28184677</v>
      </c>
      <c r="N52" s="30">
        <v>0</v>
      </c>
      <c r="O52" s="8"/>
      <c r="P52" s="8"/>
    </row>
    <row r="53" spans="1:16" s="1" customFormat="1" ht="106.5" customHeight="1" x14ac:dyDescent="0.25">
      <c r="A53" s="54">
        <v>20</v>
      </c>
      <c r="B53" s="55" t="s">
        <v>55</v>
      </c>
      <c r="C53" s="27" t="s">
        <v>37</v>
      </c>
      <c r="D53" s="27" t="s">
        <v>35</v>
      </c>
      <c r="E53" s="27" t="s">
        <v>13</v>
      </c>
      <c r="F53" s="27" t="s">
        <v>13</v>
      </c>
      <c r="G53" s="27" t="s">
        <v>13</v>
      </c>
      <c r="H53" s="27" t="s">
        <v>13</v>
      </c>
      <c r="I53" s="28">
        <f t="shared" ref="I53" si="4">J53+K53+L53+M53</f>
        <v>18437268</v>
      </c>
      <c r="J53" s="28">
        <f>J55+J56</f>
        <v>6205500</v>
      </c>
      <c r="K53" s="29">
        <f>K55+K56</f>
        <v>5646328</v>
      </c>
      <c r="L53" s="28">
        <f>L55+L56</f>
        <v>3292720</v>
      </c>
      <c r="M53" s="30">
        <f>M55+M56</f>
        <v>3292720</v>
      </c>
      <c r="N53" s="30">
        <v>0</v>
      </c>
      <c r="O53" s="8"/>
      <c r="P53" s="8"/>
    </row>
    <row r="54" spans="1:16" s="1" customFormat="1" ht="38.25" customHeight="1" x14ac:dyDescent="0.25">
      <c r="A54" s="54"/>
      <c r="B54" s="55"/>
      <c r="C54" s="27" t="s">
        <v>27</v>
      </c>
      <c r="D54" s="57"/>
      <c r="E54" s="57"/>
      <c r="F54" s="57"/>
      <c r="G54" s="57"/>
      <c r="H54" s="57"/>
      <c r="I54" s="57"/>
      <c r="J54" s="57"/>
      <c r="K54" s="57"/>
      <c r="L54" s="57"/>
      <c r="M54" s="14"/>
      <c r="N54" s="49"/>
      <c r="O54" s="8"/>
      <c r="P54" s="8"/>
    </row>
    <row r="55" spans="1:16" s="1" customFormat="1" ht="85.9" customHeight="1" x14ac:dyDescent="0.25">
      <c r="A55" s="54"/>
      <c r="B55" s="55"/>
      <c r="C55" s="27" t="s">
        <v>38</v>
      </c>
      <c r="D55" s="27" t="s">
        <v>35</v>
      </c>
      <c r="E55" s="27" t="s">
        <v>13</v>
      </c>
      <c r="F55" s="27" t="s">
        <v>13</v>
      </c>
      <c r="G55" s="27" t="s">
        <v>13</v>
      </c>
      <c r="H55" s="27" t="s">
        <v>13</v>
      </c>
      <c r="I55" s="28">
        <f t="shared" ref="I55:I63" si="5">J55+K55+L55+M55+N55</f>
        <v>445598.97</v>
      </c>
      <c r="J55" s="28">
        <f>1001346-555747.03</f>
        <v>445598.97</v>
      </c>
      <c r="K55" s="29">
        <v>0</v>
      </c>
      <c r="L55" s="28">
        <v>0</v>
      </c>
      <c r="M55" s="30">
        <v>0</v>
      </c>
      <c r="N55" s="30">
        <v>0</v>
      </c>
      <c r="O55" s="8"/>
      <c r="P55" s="8"/>
    </row>
    <row r="56" spans="1:16" s="1" customFormat="1" ht="42.75" customHeight="1" x14ac:dyDescent="0.25">
      <c r="A56" s="54"/>
      <c r="B56" s="55"/>
      <c r="C56" s="27" t="s">
        <v>39</v>
      </c>
      <c r="D56" s="27" t="s">
        <v>35</v>
      </c>
      <c r="E56" s="27" t="s">
        <v>13</v>
      </c>
      <c r="F56" s="27" t="s">
        <v>13</v>
      </c>
      <c r="G56" s="27" t="s">
        <v>13</v>
      </c>
      <c r="H56" s="27" t="s">
        <v>13</v>
      </c>
      <c r="I56" s="28">
        <f t="shared" si="5"/>
        <v>17991669.030000001</v>
      </c>
      <c r="J56" s="28">
        <f>5204154+555747.03</f>
        <v>5759901.0300000003</v>
      </c>
      <c r="K56" s="29">
        <f>5646400-72</f>
        <v>5646328</v>
      </c>
      <c r="L56" s="28">
        <f>3292700+20</f>
        <v>3292720</v>
      </c>
      <c r="M56" s="30">
        <f>3292700+20</f>
        <v>3292720</v>
      </c>
      <c r="N56" s="30">
        <v>0</v>
      </c>
      <c r="O56" s="8"/>
      <c r="P56" s="8"/>
    </row>
    <row r="57" spans="1:16" s="1" customFormat="1" ht="125.45" customHeight="1" x14ac:dyDescent="0.25">
      <c r="A57" s="38">
        <v>21</v>
      </c>
      <c r="B57" s="27" t="s">
        <v>56</v>
      </c>
      <c r="C57" s="27" t="s">
        <v>36</v>
      </c>
      <c r="D57" s="27" t="s">
        <v>9</v>
      </c>
      <c r="E57" s="27" t="s">
        <v>13</v>
      </c>
      <c r="F57" s="27" t="s">
        <v>13</v>
      </c>
      <c r="G57" s="27" t="s">
        <v>13</v>
      </c>
      <c r="H57" s="27" t="s">
        <v>13</v>
      </c>
      <c r="I57" s="28">
        <f t="shared" si="5"/>
        <v>139344951.62</v>
      </c>
      <c r="J57" s="28">
        <f>23483723.03+1410059.59+531231.86+1468768.14</f>
        <v>26893782.620000001</v>
      </c>
      <c r="K57" s="28">
        <f>37483723</f>
        <v>37483723</v>
      </c>
      <c r="L57" s="28">
        <v>37483723</v>
      </c>
      <c r="M57" s="30">
        <f>L57</f>
        <v>37483723</v>
      </c>
      <c r="N57" s="30">
        <v>0</v>
      </c>
      <c r="O57" s="8"/>
      <c r="P57" s="8"/>
    </row>
    <row r="58" spans="1:16" s="1" customFormat="1" ht="144" customHeight="1" x14ac:dyDescent="0.25">
      <c r="A58" s="38">
        <v>22</v>
      </c>
      <c r="B58" s="13" t="s">
        <v>57</v>
      </c>
      <c r="C58" s="27" t="s">
        <v>65</v>
      </c>
      <c r="D58" s="27" t="s">
        <v>9</v>
      </c>
      <c r="E58" s="27" t="s">
        <v>13</v>
      </c>
      <c r="F58" s="27" t="s">
        <v>13</v>
      </c>
      <c r="G58" s="27" t="s">
        <v>13</v>
      </c>
      <c r="H58" s="27" t="s">
        <v>13</v>
      </c>
      <c r="I58" s="28">
        <f t="shared" si="5"/>
        <v>2152610.2800000003</v>
      </c>
      <c r="J58" s="28">
        <f>3000000-982389.72</f>
        <v>2017610.28</v>
      </c>
      <c r="K58" s="29">
        <v>45000</v>
      </c>
      <c r="L58" s="28">
        <v>45000</v>
      </c>
      <c r="M58" s="30">
        <v>45000</v>
      </c>
      <c r="N58" s="30">
        <v>0</v>
      </c>
      <c r="O58" s="8"/>
      <c r="P58" s="8"/>
    </row>
    <row r="59" spans="1:16" s="1" customFormat="1" ht="126.6" customHeight="1" x14ac:dyDescent="0.25">
      <c r="A59" s="42">
        <v>23</v>
      </c>
      <c r="B59" s="44" t="s">
        <v>78</v>
      </c>
      <c r="C59" s="41" t="s">
        <v>38</v>
      </c>
      <c r="D59" s="43" t="s">
        <v>9</v>
      </c>
      <c r="E59" s="27" t="s">
        <v>13</v>
      </c>
      <c r="F59" s="27" t="s">
        <v>13</v>
      </c>
      <c r="G59" s="27" t="s">
        <v>13</v>
      </c>
      <c r="H59" s="27" t="s">
        <v>13</v>
      </c>
      <c r="I59" s="28">
        <f t="shared" si="5"/>
        <v>40523803.399999999</v>
      </c>
      <c r="J59" s="28">
        <v>0</v>
      </c>
      <c r="K59" s="28">
        <f>43246500-2722696.6</f>
        <v>40523803.399999999</v>
      </c>
      <c r="L59" s="28">
        <v>0</v>
      </c>
      <c r="M59" s="32">
        <v>0</v>
      </c>
      <c r="N59" s="30">
        <v>0</v>
      </c>
      <c r="O59" s="8"/>
      <c r="P59" s="8"/>
    </row>
    <row r="60" spans="1:16" s="1" customFormat="1" ht="120.75" customHeight="1" x14ac:dyDescent="0.25">
      <c r="A60" s="39">
        <v>24</v>
      </c>
      <c r="B60" s="40" t="s">
        <v>79</v>
      </c>
      <c r="C60" s="37" t="s">
        <v>81</v>
      </c>
      <c r="D60" s="27" t="s">
        <v>9</v>
      </c>
      <c r="E60" s="27" t="s">
        <v>13</v>
      </c>
      <c r="F60" s="27" t="s">
        <v>13</v>
      </c>
      <c r="G60" s="27" t="s">
        <v>13</v>
      </c>
      <c r="H60" s="27" t="s">
        <v>13</v>
      </c>
      <c r="I60" s="28">
        <f t="shared" si="5"/>
        <v>50000</v>
      </c>
      <c r="J60" s="28">
        <v>0</v>
      </c>
      <c r="K60" s="28">
        <v>50000</v>
      </c>
      <c r="L60" s="28">
        <v>0</v>
      </c>
      <c r="M60" s="32">
        <v>0</v>
      </c>
      <c r="N60" s="50">
        <v>0</v>
      </c>
      <c r="O60" s="8"/>
      <c r="P60" s="8"/>
    </row>
    <row r="61" spans="1:16" s="1" customFormat="1" ht="1.5" hidden="1" customHeight="1" x14ac:dyDescent="0.25">
      <c r="A61" s="46"/>
      <c r="B61" s="40" t="s">
        <v>80</v>
      </c>
      <c r="C61" s="37" t="s">
        <v>88</v>
      </c>
      <c r="D61" s="45" t="s">
        <v>9</v>
      </c>
      <c r="E61" s="45" t="s">
        <v>13</v>
      </c>
      <c r="F61" s="45" t="s">
        <v>13</v>
      </c>
      <c r="G61" s="45" t="s">
        <v>13</v>
      </c>
      <c r="H61" s="45" t="s">
        <v>13</v>
      </c>
      <c r="I61" s="28">
        <f t="shared" si="5"/>
        <v>0</v>
      </c>
      <c r="J61" s="28">
        <v>0</v>
      </c>
      <c r="K61" s="28">
        <v>0</v>
      </c>
      <c r="L61" s="28">
        <v>0</v>
      </c>
      <c r="M61" s="32">
        <v>0</v>
      </c>
      <c r="N61" s="50">
        <v>0</v>
      </c>
      <c r="O61" s="8"/>
      <c r="P61" s="8"/>
    </row>
    <row r="62" spans="1:16" s="1" customFormat="1" ht="126.75" customHeight="1" x14ac:dyDescent="0.25">
      <c r="A62" s="53">
        <v>25</v>
      </c>
      <c r="B62" s="40" t="s">
        <v>91</v>
      </c>
      <c r="C62" s="37" t="s">
        <v>87</v>
      </c>
      <c r="D62" s="52" t="s">
        <v>9</v>
      </c>
      <c r="E62" s="52" t="s">
        <v>13</v>
      </c>
      <c r="F62" s="52" t="s">
        <v>13</v>
      </c>
      <c r="G62" s="52" t="s">
        <v>13</v>
      </c>
      <c r="H62" s="52" t="s">
        <v>13</v>
      </c>
      <c r="I62" s="28">
        <f t="shared" si="5"/>
        <v>500000</v>
      </c>
      <c r="J62" s="28">
        <v>0</v>
      </c>
      <c r="K62" s="28">
        <v>500000</v>
      </c>
      <c r="L62" s="28">
        <v>0</v>
      </c>
      <c r="M62" s="32">
        <v>0</v>
      </c>
      <c r="N62" s="50">
        <v>0</v>
      </c>
      <c r="O62" s="8"/>
      <c r="P62" s="8"/>
    </row>
    <row r="63" spans="1:16" s="1" customFormat="1" ht="42.75" customHeight="1" x14ac:dyDescent="0.25">
      <c r="A63" s="54">
        <v>26</v>
      </c>
      <c r="B63" s="56" t="s">
        <v>33</v>
      </c>
      <c r="C63" s="57"/>
      <c r="D63" s="27" t="s">
        <v>9</v>
      </c>
      <c r="E63" s="27" t="s">
        <v>13</v>
      </c>
      <c r="F63" s="27" t="s">
        <v>13</v>
      </c>
      <c r="G63" s="27" t="s">
        <v>13</v>
      </c>
      <c r="H63" s="27" t="s">
        <v>13</v>
      </c>
      <c r="I63" s="28">
        <f t="shared" si="5"/>
        <v>1554968082.04</v>
      </c>
      <c r="J63" s="28">
        <f>J37+J38+J44+J45+J46+J57+J58+J59+J60</f>
        <v>372383529.33999997</v>
      </c>
      <c r="K63" s="28">
        <f>K37+K38+K44+K45+K46+K57+K58+K59+K60</f>
        <v>419024820.69999999</v>
      </c>
      <c r="L63" s="28">
        <f>L37+L38+L44+L45+L46+L57+L58+L59+L60</f>
        <v>381779866</v>
      </c>
      <c r="M63" s="28">
        <f>M37+M38+M44+M45+M46+M57+M58+M59+M60</f>
        <v>381779866</v>
      </c>
      <c r="N63" s="28">
        <f>N37+N38+N44+N45+N46+N57+N58+N59+N60</f>
        <v>0</v>
      </c>
      <c r="O63" s="8"/>
      <c r="P63" s="8"/>
    </row>
    <row r="64" spans="1:16" s="1" customFormat="1" ht="99.75" customHeight="1" x14ac:dyDescent="0.25">
      <c r="A64" s="54"/>
      <c r="B64" s="56"/>
      <c r="C64" s="57"/>
      <c r="D64" s="27" t="s">
        <v>35</v>
      </c>
      <c r="E64" s="27" t="s">
        <v>13</v>
      </c>
      <c r="F64" s="27" t="s">
        <v>13</v>
      </c>
      <c r="G64" s="27" t="s">
        <v>13</v>
      </c>
      <c r="H64" s="27" t="s">
        <v>13</v>
      </c>
      <c r="I64" s="28">
        <f t="shared" ref="I64:I69" si="6">J64+K64+L64+M64</f>
        <v>18437268</v>
      </c>
      <c r="J64" s="28">
        <v>6205500</v>
      </c>
      <c r="K64" s="29">
        <f>K53</f>
        <v>5646328</v>
      </c>
      <c r="L64" s="28">
        <f>L53</f>
        <v>3292720</v>
      </c>
      <c r="M64" s="30">
        <f>M53</f>
        <v>3292720</v>
      </c>
      <c r="N64" s="30">
        <v>0</v>
      </c>
      <c r="O64" s="8"/>
      <c r="P64" s="8"/>
    </row>
    <row r="65" spans="1:16" s="1" customFormat="1" ht="67.5" customHeight="1" x14ac:dyDescent="0.25">
      <c r="A65" s="54">
        <v>27</v>
      </c>
      <c r="B65" s="56" t="s">
        <v>58</v>
      </c>
      <c r="C65" s="27" t="s">
        <v>61</v>
      </c>
      <c r="D65" s="27" t="s">
        <v>9</v>
      </c>
      <c r="E65" s="27" t="s">
        <v>13</v>
      </c>
      <c r="F65" s="27" t="s">
        <v>13</v>
      </c>
      <c r="G65" s="27" t="s">
        <v>13</v>
      </c>
      <c r="H65" s="27" t="s">
        <v>13</v>
      </c>
      <c r="I65" s="28">
        <f t="shared" si="6"/>
        <v>2343869</v>
      </c>
      <c r="J65" s="28">
        <f>J66+J67+J68</f>
        <v>505600</v>
      </c>
      <c r="K65" s="29">
        <f>K66+K67+K68</f>
        <v>751069</v>
      </c>
      <c r="L65" s="28">
        <f>L66+L67+L68</f>
        <v>543600</v>
      </c>
      <c r="M65" s="30">
        <f>M66+M68+M67</f>
        <v>543600</v>
      </c>
      <c r="N65" s="30">
        <v>0</v>
      </c>
      <c r="O65" s="8"/>
      <c r="P65" s="8"/>
    </row>
    <row r="66" spans="1:16" s="1" customFormat="1" ht="44.25" customHeight="1" x14ac:dyDescent="0.25">
      <c r="A66" s="54"/>
      <c r="B66" s="56"/>
      <c r="C66" s="27" t="s">
        <v>22</v>
      </c>
      <c r="D66" s="27" t="s">
        <v>9</v>
      </c>
      <c r="E66" s="27" t="s">
        <v>13</v>
      </c>
      <c r="F66" s="27" t="s">
        <v>13</v>
      </c>
      <c r="G66" s="27" t="s">
        <v>13</v>
      </c>
      <c r="H66" s="27" t="s">
        <v>13</v>
      </c>
      <c r="I66" s="28">
        <f t="shared" si="6"/>
        <v>598000</v>
      </c>
      <c r="J66" s="28">
        <f t="shared" ref="J66:M68" si="7">J71</f>
        <v>52000</v>
      </c>
      <c r="K66" s="25">
        <f t="shared" si="7"/>
        <v>182000</v>
      </c>
      <c r="L66" s="23">
        <f t="shared" si="7"/>
        <v>182000</v>
      </c>
      <c r="M66" s="33">
        <f t="shared" si="7"/>
        <v>182000</v>
      </c>
      <c r="N66" s="33">
        <v>0</v>
      </c>
      <c r="O66" s="8"/>
      <c r="P66" s="8"/>
    </row>
    <row r="67" spans="1:16" s="1" customFormat="1" ht="37.5" customHeight="1" x14ac:dyDescent="0.25">
      <c r="A67" s="54"/>
      <c r="B67" s="56"/>
      <c r="C67" s="27" t="s">
        <v>20</v>
      </c>
      <c r="D67" s="27" t="s">
        <v>9</v>
      </c>
      <c r="E67" s="27" t="s">
        <v>13</v>
      </c>
      <c r="F67" s="27" t="s">
        <v>13</v>
      </c>
      <c r="G67" s="27" t="s">
        <v>13</v>
      </c>
      <c r="H67" s="27" t="s">
        <v>13</v>
      </c>
      <c r="I67" s="28">
        <f t="shared" si="6"/>
        <v>1516869</v>
      </c>
      <c r="J67" s="28">
        <f t="shared" si="7"/>
        <v>453600</v>
      </c>
      <c r="K67" s="29">
        <f>K72</f>
        <v>340069</v>
      </c>
      <c r="L67" s="28">
        <f t="shared" si="7"/>
        <v>361600</v>
      </c>
      <c r="M67" s="30">
        <f t="shared" si="7"/>
        <v>361600</v>
      </c>
      <c r="N67" s="30">
        <v>0</v>
      </c>
      <c r="O67" s="8"/>
      <c r="P67" s="8"/>
    </row>
    <row r="68" spans="1:16" s="1" customFormat="1" ht="37.5" customHeight="1" x14ac:dyDescent="0.25">
      <c r="A68" s="54"/>
      <c r="B68" s="56"/>
      <c r="C68" s="27" t="s">
        <v>62</v>
      </c>
      <c r="D68" s="27" t="s">
        <v>9</v>
      </c>
      <c r="E68" s="27" t="s">
        <v>13</v>
      </c>
      <c r="F68" s="27" t="s">
        <v>13</v>
      </c>
      <c r="G68" s="27" t="s">
        <v>13</v>
      </c>
      <c r="H68" s="27" t="s">
        <v>13</v>
      </c>
      <c r="I68" s="28">
        <f t="shared" si="6"/>
        <v>229000</v>
      </c>
      <c r="J68" s="28">
        <f t="shared" si="7"/>
        <v>0</v>
      </c>
      <c r="K68" s="29">
        <f t="shared" si="7"/>
        <v>229000</v>
      </c>
      <c r="L68" s="28">
        <f t="shared" si="7"/>
        <v>0</v>
      </c>
      <c r="M68" s="30">
        <f t="shared" si="7"/>
        <v>0</v>
      </c>
      <c r="N68" s="30">
        <v>0</v>
      </c>
      <c r="O68" s="8"/>
      <c r="P68" s="8"/>
    </row>
    <row r="69" spans="1:16" s="1" customFormat="1" ht="53.25" customHeight="1" x14ac:dyDescent="0.25">
      <c r="A69" s="54">
        <v>28</v>
      </c>
      <c r="B69" s="56" t="s">
        <v>59</v>
      </c>
      <c r="C69" s="27" t="s">
        <v>16</v>
      </c>
      <c r="D69" s="27" t="s">
        <v>9</v>
      </c>
      <c r="E69" s="27" t="s">
        <v>13</v>
      </c>
      <c r="F69" s="27" t="s">
        <v>13</v>
      </c>
      <c r="G69" s="27" t="s">
        <v>13</v>
      </c>
      <c r="H69" s="27" t="s">
        <v>13</v>
      </c>
      <c r="I69" s="28">
        <f t="shared" si="6"/>
        <v>2343869</v>
      </c>
      <c r="J69" s="28">
        <f>J71+J72+J73</f>
        <v>505600</v>
      </c>
      <c r="K69" s="29">
        <f>K71+K72+K73</f>
        <v>751069</v>
      </c>
      <c r="L69" s="28">
        <f>L71+L72+L73</f>
        <v>543600</v>
      </c>
      <c r="M69" s="30">
        <f>M71+M72+M73</f>
        <v>543600</v>
      </c>
      <c r="N69" s="30">
        <v>0</v>
      </c>
      <c r="O69" s="8"/>
      <c r="P69" s="8"/>
    </row>
    <row r="70" spans="1:16" s="1" customFormat="1" ht="37.5" customHeight="1" x14ac:dyDescent="0.25">
      <c r="A70" s="54"/>
      <c r="B70" s="56"/>
      <c r="C70" s="27" t="s">
        <v>27</v>
      </c>
      <c r="D70" s="57"/>
      <c r="E70" s="57"/>
      <c r="F70" s="57"/>
      <c r="G70" s="57"/>
      <c r="H70" s="57"/>
      <c r="I70" s="57"/>
      <c r="J70" s="57"/>
      <c r="K70" s="57"/>
      <c r="L70" s="57"/>
      <c r="M70" s="14"/>
      <c r="N70" s="49"/>
      <c r="O70" s="8"/>
      <c r="P70" s="8"/>
    </row>
    <row r="71" spans="1:16" s="1" customFormat="1" ht="93.75" customHeight="1" x14ac:dyDescent="0.25">
      <c r="A71" s="54"/>
      <c r="B71" s="56"/>
      <c r="C71" s="27" t="s">
        <v>22</v>
      </c>
      <c r="D71" s="27" t="s">
        <v>9</v>
      </c>
      <c r="E71" s="27" t="s">
        <v>13</v>
      </c>
      <c r="F71" s="27" t="s">
        <v>13</v>
      </c>
      <c r="G71" s="27" t="s">
        <v>13</v>
      </c>
      <c r="H71" s="27" t="s">
        <v>13</v>
      </c>
      <c r="I71" s="28">
        <f>J71+K71+L71+M71+N71</f>
        <v>598000</v>
      </c>
      <c r="J71" s="28">
        <v>52000</v>
      </c>
      <c r="K71" s="23">
        <f>252000-70000</f>
        <v>182000</v>
      </c>
      <c r="L71" s="23">
        <v>182000</v>
      </c>
      <c r="M71" s="33">
        <f>L71</f>
        <v>182000</v>
      </c>
      <c r="N71" s="30">
        <v>0</v>
      </c>
      <c r="O71" s="8"/>
      <c r="P71" s="8"/>
    </row>
    <row r="72" spans="1:16" s="1" customFormat="1" ht="39" customHeight="1" x14ac:dyDescent="0.25">
      <c r="A72" s="54"/>
      <c r="B72" s="56"/>
      <c r="C72" s="27" t="s">
        <v>20</v>
      </c>
      <c r="D72" s="27" t="s">
        <v>9</v>
      </c>
      <c r="E72" s="27" t="s">
        <v>13</v>
      </c>
      <c r="F72" s="27" t="s">
        <v>13</v>
      </c>
      <c r="G72" s="27" t="s">
        <v>13</v>
      </c>
      <c r="H72" s="27" t="s">
        <v>13</v>
      </c>
      <c r="I72" s="28">
        <f>J72+K72+L72+M72+N72</f>
        <v>1516869</v>
      </c>
      <c r="J72" s="28">
        <v>453600</v>
      </c>
      <c r="K72" s="25">
        <f>361600-37731+16200</f>
        <v>340069</v>
      </c>
      <c r="L72" s="23">
        <v>361600</v>
      </c>
      <c r="M72" s="33">
        <f>L72</f>
        <v>361600</v>
      </c>
      <c r="N72" s="30">
        <v>0</v>
      </c>
      <c r="O72" s="8"/>
      <c r="P72" s="8"/>
    </row>
    <row r="73" spans="1:16" s="1" customFormat="1" ht="39" customHeight="1" x14ac:dyDescent="0.25">
      <c r="A73" s="54"/>
      <c r="B73" s="56"/>
      <c r="C73" s="27" t="s">
        <v>21</v>
      </c>
      <c r="D73" s="27" t="s">
        <v>9</v>
      </c>
      <c r="E73" s="27" t="s">
        <v>13</v>
      </c>
      <c r="F73" s="27" t="s">
        <v>13</v>
      </c>
      <c r="G73" s="27" t="s">
        <v>13</v>
      </c>
      <c r="H73" s="27" t="s">
        <v>13</v>
      </c>
      <c r="I73" s="28">
        <f>J73+K73+L73+M73+N73</f>
        <v>229000</v>
      </c>
      <c r="J73" s="28">
        <v>0</v>
      </c>
      <c r="K73" s="25">
        <v>229000</v>
      </c>
      <c r="L73" s="23">
        <v>0</v>
      </c>
      <c r="M73" s="33">
        <v>0</v>
      </c>
      <c r="N73" s="30">
        <v>0</v>
      </c>
      <c r="O73" s="8"/>
      <c r="P73" s="8"/>
    </row>
    <row r="74" spans="1:16" s="1" customFormat="1" ht="47.25" customHeight="1" x14ac:dyDescent="0.25">
      <c r="A74" s="38">
        <v>29</v>
      </c>
      <c r="B74" s="13" t="s">
        <v>31</v>
      </c>
      <c r="C74" s="27"/>
      <c r="D74" s="27" t="s">
        <v>9</v>
      </c>
      <c r="E74" s="27" t="s">
        <v>13</v>
      </c>
      <c r="F74" s="27" t="s">
        <v>13</v>
      </c>
      <c r="G74" s="27" t="s">
        <v>13</v>
      </c>
      <c r="H74" s="27" t="s">
        <v>13</v>
      </c>
      <c r="I74" s="28">
        <f>J74+K74+L74+M74+N74</f>
        <v>2343869</v>
      </c>
      <c r="J74" s="28">
        <f>J65</f>
        <v>505600</v>
      </c>
      <c r="K74" s="29">
        <f>K65</f>
        <v>751069</v>
      </c>
      <c r="L74" s="28">
        <f>L65</f>
        <v>543600</v>
      </c>
      <c r="M74" s="30">
        <f>M65</f>
        <v>543600</v>
      </c>
      <c r="N74" s="30">
        <f>N65</f>
        <v>0</v>
      </c>
      <c r="O74" s="8"/>
      <c r="P74" s="8"/>
    </row>
    <row r="75" spans="1:16" s="1" customFormat="1" ht="55.5" customHeight="1" x14ac:dyDescent="0.25">
      <c r="A75" s="38">
        <v>30</v>
      </c>
      <c r="B75" s="13" t="s">
        <v>25</v>
      </c>
      <c r="C75" s="27"/>
      <c r="D75" s="27"/>
      <c r="E75" s="27" t="s">
        <v>13</v>
      </c>
      <c r="F75" s="27" t="s">
        <v>13</v>
      </c>
      <c r="G75" s="27" t="s">
        <v>13</v>
      </c>
      <c r="H75" s="27" t="s">
        <v>13</v>
      </c>
      <c r="I75" s="28">
        <f>J75+K75+L75+M75+N75</f>
        <v>1575749219.04</v>
      </c>
      <c r="J75" s="28">
        <f>J74+J63+J64</f>
        <v>379094629.33999997</v>
      </c>
      <c r="K75" s="29">
        <f>K74+K64+K63</f>
        <v>425422217.69999999</v>
      </c>
      <c r="L75" s="28">
        <f>L74+L64+L63</f>
        <v>385616186</v>
      </c>
      <c r="M75" s="30">
        <f>M74+M64+M63</f>
        <v>385616186</v>
      </c>
      <c r="N75" s="30">
        <f>N74+N64+N63</f>
        <v>0</v>
      </c>
      <c r="O75" s="8"/>
      <c r="P75" s="8"/>
    </row>
    <row r="76" spans="1:16" s="1" customFormat="1" ht="28.5" customHeight="1" x14ac:dyDescent="0.25">
      <c r="A76" s="38">
        <v>31</v>
      </c>
      <c r="B76" s="13" t="s">
        <v>27</v>
      </c>
      <c r="C76" s="27"/>
      <c r="D76" s="27"/>
      <c r="E76" s="27"/>
      <c r="F76" s="27"/>
      <c r="G76" s="27"/>
      <c r="H76" s="27"/>
      <c r="I76" s="27"/>
      <c r="J76" s="27"/>
      <c r="K76" s="19"/>
      <c r="L76" s="27"/>
      <c r="M76" s="14"/>
      <c r="N76" s="49"/>
      <c r="O76" s="8"/>
      <c r="P76" s="8"/>
    </row>
    <row r="77" spans="1:16" s="1" customFormat="1" ht="39.75" customHeight="1" x14ac:dyDescent="0.25">
      <c r="A77" s="38">
        <v>32</v>
      </c>
      <c r="B77" s="13" t="s">
        <v>9</v>
      </c>
      <c r="C77" s="27"/>
      <c r="D77" s="27"/>
      <c r="E77" s="27" t="s">
        <v>13</v>
      </c>
      <c r="F77" s="27" t="s">
        <v>13</v>
      </c>
      <c r="G77" s="27" t="s">
        <v>13</v>
      </c>
      <c r="H77" s="27" t="s">
        <v>13</v>
      </c>
      <c r="I77" s="31">
        <f>J77+K77+L77+M77+N77</f>
        <v>1557311951.04</v>
      </c>
      <c r="J77" s="28">
        <f>J74+J63</f>
        <v>372889129.33999997</v>
      </c>
      <c r="K77" s="29">
        <f>K74+K63</f>
        <v>419775889.69999999</v>
      </c>
      <c r="L77" s="28">
        <f>L74+L63</f>
        <v>382323466</v>
      </c>
      <c r="M77" s="30">
        <f>M74+M63</f>
        <v>382323466</v>
      </c>
      <c r="N77" s="30">
        <f>N74+N63</f>
        <v>0</v>
      </c>
      <c r="O77" s="8"/>
      <c r="P77" s="8"/>
    </row>
    <row r="78" spans="1:16" s="1" customFormat="1" ht="39.75" customHeight="1" x14ac:dyDescent="0.25">
      <c r="A78" s="38">
        <v>33</v>
      </c>
      <c r="B78" s="13" t="s">
        <v>35</v>
      </c>
      <c r="C78" s="27"/>
      <c r="D78" s="27"/>
      <c r="E78" s="27" t="s">
        <v>13</v>
      </c>
      <c r="F78" s="27" t="s">
        <v>13</v>
      </c>
      <c r="G78" s="27" t="s">
        <v>13</v>
      </c>
      <c r="H78" s="27" t="s">
        <v>13</v>
      </c>
      <c r="I78" s="31">
        <f>J78+K78+L78+M78+N78</f>
        <v>18437268</v>
      </c>
      <c r="J78" s="28">
        <f>J105</f>
        <v>6205500</v>
      </c>
      <c r="K78" s="29">
        <f>K64</f>
        <v>5646328</v>
      </c>
      <c r="L78" s="28">
        <f>L64</f>
        <v>3292720</v>
      </c>
      <c r="M78" s="30">
        <f>M64</f>
        <v>3292720</v>
      </c>
      <c r="N78" s="30">
        <f>N64</f>
        <v>0</v>
      </c>
      <c r="O78" s="8"/>
      <c r="P78" s="8"/>
    </row>
    <row r="79" spans="1:16" s="1" customFormat="1" ht="39.75" customHeight="1" x14ac:dyDescent="0.25">
      <c r="A79" s="38">
        <v>34</v>
      </c>
      <c r="B79" s="56" t="s">
        <v>66</v>
      </c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49"/>
      <c r="O79" s="8"/>
      <c r="P79" s="8"/>
    </row>
    <row r="80" spans="1:16" s="1" customFormat="1" ht="56.25" customHeight="1" x14ac:dyDescent="0.25">
      <c r="A80" s="54">
        <v>35</v>
      </c>
      <c r="B80" s="56" t="s">
        <v>68</v>
      </c>
      <c r="C80" s="57" t="s">
        <v>28</v>
      </c>
      <c r="D80" s="27" t="s">
        <v>67</v>
      </c>
      <c r="E80" s="27" t="s">
        <v>13</v>
      </c>
      <c r="F80" s="27" t="s">
        <v>13</v>
      </c>
      <c r="G80" s="27" t="s">
        <v>13</v>
      </c>
      <c r="H80" s="27" t="s">
        <v>13</v>
      </c>
      <c r="I80" s="28">
        <f t="shared" ref="I80:I85" si="8">SUM(J80:M80)</f>
        <v>100438120</v>
      </c>
      <c r="J80" s="28">
        <v>0</v>
      </c>
      <c r="K80" s="29">
        <f>K82</f>
        <v>100438120</v>
      </c>
      <c r="L80" s="28">
        <v>0</v>
      </c>
      <c r="M80" s="30">
        <v>0</v>
      </c>
      <c r="N80" s="30">
        <v>0</v>
      </c>
      <c r="O80" s="8"/>
      <c r="P80" s="8"/>
    </row>
    <row r="81" spans="1:16" s="1" customFormat="1" ht="39.75" customHeight="1" x14ac:dyDescent="0.25">
      <c r="A81" s="54"/>
      <c r="B81" s="56"/>
      <c r="C81" s="57"/>
      <c r="D81" s="27" t="s">
        <v>35</v>
      </c>
      <c r="E81" s="27" t="s">
        <v>13</v>
      </c>
      <c r="F81" s="27" t="s">
        <v>13</v>
      </c>
      <c r="G81" s="27" t="s">
        <v>13</v>
      </c>
      <c r="H81" s="27" t="s">
        <v>13</v>
      </c>
      <c r="I81" s="28">
        <f t="shared" si="8"/>
        <v>39059268.890000001</v>
      </c>
      <c r="J81" s="28">
        <v>0</v>
      </c>
      <c r="K81" s="29">
        <f>K83</f>
        <v>39059268.890000001</v>
      </c>
      <c r="L81" s="28">
        <v>0</v>
      </c>
      <c r="M81" s="30">
        <v>0</v>
      </c>
      <c r="N81" s="30">
        <v>0</v>
      </c>
      <c r="O81" s="8"/>
      <c r="P81" s="8"/>
    </row>
    <row r="82" spans="1:16" s="1" customFormat="1" ht="58.5" customHeight="1" x14ac:dyDescent="0.25">
      <c r="A82" s="54">
        <v>36</v>
      </c>
      <c r="B82" s="56" t="s">
        <v>69</v>
      </c>
      <c r="C82" s="57" t="s">
        <v>28</v>
      </c>
      <c r="D82" s="27" t="s">
        <v>67</v>
      </c>
      <c r="E82" s="27" t="s">
        <v>13</v>
      </c>
      <c r="F82" s="27" t="s">
        <v>13</v>
      </c>
      <c r="G82" s="27" t="s">
        <v>13</v>
      </c>
      <c r="H82" s="27" t="s">
        <v>13</v>
      </c>
      <c r="I82" s="28">
        <f t="shared" si="8"/>
        <v>100438120</v>
      </c>
      <c r="J82" s="28">
        <v>0</v>
      </c>
      <c r="K82" s="29">
        <f>K90</f>
        <v>100438120</v>
      </c>
      <c r="L82" s="28">
        <v>0</v>
      </c>
      <c r="M82" s="30">
        <v>0</v>
      </c>
      <c r="N82" s="30">
        <v>0</v>
      </c>
      <c r="O82" s="8"/>
      <c r="P82" s="8"/>
    </row>
    <row r="83" spans="1:16" s="1" customFormat="1" ht="122.25" customHeight="1" x14ac:dyDescent="0.25">
      <c r="A83" s="54"/>
      <c r="B83" s="56"/>
      <c r="C83" s="57"/>
      <c r="D83" s="27" t="s">
        <v>35</v>
      </c>
      <c r="E83" s="27" t="s">
        <v>13</v>
      </c>
      <c r="F83" s="27" t="s">
        <v>13</v>
      </c>
      <c r="G83" s="27" t="s">
        <v>13</v>
      </c>
      <c r="H83" s="27" t="s">
        <v>13</v>
      </c>
      <c r="I83" s="28">
        <f t="shared" si="8"/>
        <v>39059268.890000001</v>
      </c>
      <c r="J83" s="28">
        <v>0</v>
      </c>
      <c r="K83" s="29">
        <f>K91</f>
        <v>39059268.890000001</v>
      </c>
      <c r="L83" s="28">
        <v>0</v>
      </c>
      <c r="M83" s="30">
        <v>0</v>
      </c>
      <c r="N83" s="30">
        <v>0</v>
      </c>
      <c r="O83" s="8"/>
      <c r="P83" s="8"/>
    </row>
    <row r="84" spans="1:16" s="1" customFormat="1" ht="44.25" customHeight="1" x14ac:dyDescent="0.25">
      <c r="A84" s="54">
        <v>37</v>
      </c>
      <c r="B84" s="56" t="s">
        <v>70</v>
      </c>
      <c r="C84" s="57" t="s">
        <v>28</v>
      </c>
      <c r="D84" s="27" t="s">
        <v>67</v>
      </c>
      <c r="E84" s="27" t="s">
        <v>13</v>
      </c>
      <c r="F84" s="27" t="s">
        <v>13</v>
      </c>
      <c r="G84" s="27" t="s">
        <v>13</v>
      </c>
      <c r="H84" s="27" t="s">
        <v>13</v>
      </c>
      <c r="I84" s="28">
        <f t="shared" si="8"/>
        <v>66958745.460000001</v>
      </c>
      <c r="J84" s="28">
        <v>0</v>
      </c>
      <c r="K84" s="29">
        <f>66958745.46</f>
        <v>66958745.460000001</v>
      </c>
      <c r="L84" s="28">
        <v>0</v>
      </c>
      <c r="M84" s="30">
        <v>0</v>
      </c>
      <c r="N84" s="30">
        <v>0</v>
      </c>
      <c r="O84" s="8"/>
      <c r="P84" s="8"/>
    </row>
    <row r="85" spans="1:16" s="1" customFormat="1" ht="45.75" customHeight="1" x14ac:dyDescent="0.25">
      <c r="A85" s="54"/>
      <c r="B85" s="56"/>
      <c r="C85" s="57"/>
      <c r="D85" s="27" t="s">
        <v>35</v>
      </c>
      <c r="E85" s="27" t="s">
        <v>13</v>
      </c>
      <c r="F85" s="27" t="s">
        <v>13</v>
      </c>
      <c r="G85" s="27" t="s">
        <v>13</v>
      </c>
      <c r="H85" s="27" t="s">
        <v>13</v>
      </c>
      <c r="I85" s="28">
        <f t="shared" si="8"/>
        <v>26039512.129999999</v>
      </c>
      <c r="J85" s="28">
        <v>0</v>
      </c>
      <c r="K85" s="29">
        <f>26039517.24-5.11</f>
        <v>26039512.129999999</v>
      </c>
      <c r="L85" s="28">
        <v>0</v>
      </c>
      <c r="M85" s="30">
        <v>0</v>
      </c>
      <c r="N85" s="30">
        <v>0</v>
      </c>
      <c r="O85" s="8"/>
      <c r="P85" s="8"/>
    </row>
    <row r="86" spans="1:16" s="1" customFormat="1" ht="45.75" customHeight="1" x14ac:dyDescent="0.25">
      <c r="A86" s="54">
        <v>38</v>
      </c>
      <c r="B86" s="56" t="s">
        <v>71</v>
      </c>
      <c r="C86" s="57" t="s">
        <v>28</v>
      </c>
      <c r="D86" s="27" t="s">
        <v>67</v>
      </c>
      <c r="E86" s="27" t="s">
        <v>13</v>
      </c>
      <c r="F86" s="27" t="s">
        <v>13</v>
      </c>
      <c r="G86" s="27" t="s">
        <v>13</v>
      </c>
      <c r="H86" s="27" t="s">
        <v>13</v>
      </c>
      <c r="I86" s="28">
        <f t="shared" ref="I86:I90" si="9">SUM(J86:M86)</f>
        <v>33479374.539999999</v>
      </c>
      <c r="J86" s="28">
        <v>0</v>
      </c>
      <c r="K86" s="29">
        <v>33479374.539999999</v>
      </c>
      <c r="L86" s="28">
        <v>0</v>
      </c>
      <c r="M86" s="30">
        <v>0</v>
      </c>
      <c r="N86" s="30">
        <v>0</v>
      </c>
      <c r="O86" s="8"/>
      <c r="P86" s="8"/>
    </row>
    <row r="87" spans="1:16" s="1" customFormat="1" ht="47.25" customHeight="1" x14ac:dyDescent="0.25">
      <c r="A87" s="54"/>
      <c r="B87" s="56"/>
      <c r="C87" s="57"/>
      <c r="D87" s="27" t="s">
        <v>35</v>
      </c>
      <c r="E87" s="27" t="s">
        <v>13</v>
      </c>
      <c r="F87" s="27" t="s">
        <v>13</v>
      </c>
      <c r="G87" s="27" t="s">
        <v>13</v>
      </c>
      <c r="H87" s="27" t="s">
        <v>13</v>
      </c>
      <c r="I87" s="28">
        <f t="shared" si="9"/>
        <v>13019756.76</v>
      </c>
      <c r="J87" s="28">
        <v>0</v>
      </c>
      <c r="K87" s="29">
        <v>13019756.76</v>
      </c>
      <c r="L87" s="28">
        <v>0</v>
      </c>
      <c r="M87" s="30">
        <v>0</v>
      </c>
      <c r="N87" s="30">
        <v>0</v>
      </c>
      <c r="O87" s="8"/>
      <c r="P87" s="8"/>
    </row>
    <row r="88" spans="1:16" s="1" customFormat="1" ht="48" hidden="1" customHeight="1" x14ac:dyDescent="0.25">
      <c r="A88" s="54">
        <v>35</v>
      </c>
      <c r="B88" s="56" t="s">
        <v>77</v>
      </c>
      <c r="C88" s="57" t="s">
        <v>28</v>
      </c>
      <c r="D88" s="27" t="s">
        <v>67</v>
      </c>
      <c r="E88" s="27" t="s">
        <v>13</v>
      </c>
      <c r="F88" s="27" t="s">
        <v>13</v>
      </c>
      <c r="G88" s="27" t="s">
        <v>13</v>
      </c>
      <c r="H88" s="27" t="s">
        <v>13</v>
      </c>
      <c r="I88" s="28">
        <f>K88</f>
        <v>0</v>
      </c>
      <c r="J88" s="28">
        <v>0</v>
      </c>
      <c r="K88" s="29">
        <v>0</v>
      </c>
      <c r="L88" s="28">
        <v>0</v>
      </c>
      <c r="M88" s="30">
        <v>0</v>
      </c>
      <c r="N88" s="30"/>
      <c r="O88" s="8"/>
      <c r="P88" s="8"/>
    </row>
    <row r="89" spans="1:16" s="1" customFormat="1" ht="48" hidden="1" customHeight="1" x14ac:dyDescent="0.25">
      <c r="A89" s="54"/>
      <c r="B89" s="56"/>
      <c r="C89" s="57"/>
      <c r="D89" s="27" t="s">
        <v>35</v>
      </c>
      <c r="E89" s="27" t="s">
        <v>13</v>
      </c>
      <c r="F89" s="27" t="s">
        <v>13</v>
      </c>
      <c r="G89" s="27" t="s">
        <v>13</v>
      </c>
      <c r="H89" s="27" t="s">
        <v>13</v>
      </c>
      <c r="I89" s="28">
        <f>K89</f>
        <v>0</v>
      </c>
      <c r="J89" s="28">
        <v>0</v>
      </c>
      <c r="K89" s="29">
        <v>0</v>
      </c>
      <c r="L89" s="28">
        <v>0</v>
      </c>
      <c r="M89" s="30">
        <v>0</v>
      </c>
      <c r="N89" s="30"/>
      <c r="O89" s="8"/>
      <c r="P89" s="8"/>
    </row>
    <row r="90" spans="1:16" s="1" customFormat="1" ht="48" customHeight="1" x14ac:dyDescent="0.25">
      <c r="A90" s="54">
        <v>39</v>
      </c>
      <c r="B90" s="56" t="s">
        <v>72</v>
      </c>
      <c r="C90" s="57"/>
      <c r="D90" s="27" t="s">
        <v>67</v>
      </c>
      <c r="E90" s="27" t="s">
        <v>13</v>
      </c>
      <c r="F90" s="27" t="s">
        <v>13</v>
      </c>
      <c r="G90" s="27" t="s">
        <v>13</v>
      </c>
      <c r="H90" s="27" t="s">
        <v>13</v>
      </c>
      <c r="I90" s="28">
        <f t="shared" si="9"/>
        <v>100438120</v>
      </c>
      <c r="J90" s="28">
        <v>0</v>
      </c>
      <c r="K90" s="29">
        <f>SUM(K84+K86+K88)</f>
        <v>100438120</v>
      </c>
      <c r="L90" s="28">
        <v>0</v>
      </c>
      <c r="M90" s="30">
        <v>0</v>
      </c>
      <c r="N90" s="30">
        <v>0</v>
      </c>
      <c r="O90" s="8"/>
      <c r="P90" s="8"/>
    </row>
    <row r="91" spans="1:16" s="1" customFormat="1" ht="72.75" customHeight="1" x14ac:dyDescent="0.25">
      <c r="A91" s="54"/>
      <c r="B91" s="56"/>
      <c r="C91" s="57"/>
      <c r="D91" s="27" t="s">
        <v>35</v>
      </c>
      <c r="E91" s="27" t="s">
        <v>13</v>
      </c>
      <c r="F91" s="27" t="s">
        <v>13</v>
      </c>
      <c r="G91" s="27" t="s">
        <v>13</v>
      </c>
      <c r="H91" s="27" t="s">
        <v>13</v>
      </c>
      <c r="I91" s="28">
        <f>SUM(J91:M91)</f>
        <v>39059268.890000001</v>
      </c>
      <c r="J91" s="28">
        <v>0</v>
      </c>
      <c r="K91" s="29">
        <f>SUM(K85+K87+K89)</f>
        <v>39059268.890000001</v>
      </c>
      <c r="L91" s="28">
        <v>0</v>
      </c>
      <c r="M91" s="30">
        <v>0</v>
      </c>
      <c r="N91" s="30">
        <v>0</v>
      </c>
      <c r="O91" s="8"/>
      <c r="P91" s="8"/>
    </row>
    <row r="92" spans="1:16" s="1" customFormat="1" ht="65.25" customHeight="1" x14ac:dyDescent="0.25">
      <c r="A92" s="54">
        <v>40</v>
      </c>
      <c r="B92" s="56" t="s">
        <v>73</v>
      </c>
      <c r="C92" s="57" t="s">
        <v>28</v>
      </c>
      <c r="D92" s="27" t="s">
        <v>67</v>
      </c>
      <c r="E92" s="27" t="s">
        <v>13</v>
      </c>
      <c r="F92" s="27" t="s">
        <v>13</v>
      </c>
      <c r="G92" s="27" t="s">
        <v>13</v>
      </c>
      <c r="H92" s="27" t="s">
        <v>13</v>
      </c>
      <c r="I92" s="28">
        <v>0</v>
      </c>
      <c r="J92" s="28">
        <v>0</v>
      </c>
      <c r="K92" s="29">
        <v>0</v>
      </c>
      <c r="L92" s="28">
        <v>0</v>
      </c>
      <c r="M92" s="30">
        <v>0</v>
      </c>
      <c r="N92" s="30">
        <v>0</v>
      </c>
      <c r="O92" s="8"/>
      <c r="P92" s="8"/>
    </row>
    <row r="93" spans="1:16" s="1" customFormat="1" ht="111.75" customHeight="1" x14ac:dyDescent="0.25">
      <c r="A93" s="54"/>
      <c r="B93" s="56"/>
      <c r="C93" s="57"/>
      <c r="D93" s="27" t="s">
        <v>35</v>
      </c>
      <c r="E93" s="27" t="s">
        <v>13</v>
      </c>
      <c r="F93" s="27" t="s">
        <v>13</v>
      </c>
      <c r="G93" s="27" t="s">
        <v>13</v>
      </c>
      <c r="H93" s="27" t="s">
        <v>13</v>
      </c>
      <c r="I93" s="28">
        <v>0</v>
      </c>
      <c r="J93" s="28">
        <v>0</v>
      </c>
      <c r="K93" s="29">
        <v>0</v>
      </c>
      <c r="L93" s="28">
        <v>0</v>
      </c>
      <c r="M93" s="30">
        <v>0</v>
      </c>
      <c r="N93" s="30">
        <v>0</v>
      </c>
      <c r="O93" s="8"/>
      <c r="P93" s="8"/>
    </row>
    <row r="94" spans="1:16" s="1" customFormat="1" ht="65.25" customHeight="1" x14ac:dyDescent="0.25">
      <c r="A94" s="54">
        <v>41</v>
      </c>
      <c r="B94" s="56" t="s">
        <v>74</v>
      </c>
      <c r="C94" s="57" t="s">
        <v>28</v>
      </c>
      <c r="D94" s="27" t="s">
        <v>67</v>
      </c>
      <c r="E94" s="27" t="s">
        <v>13</v>
      </c>
      <c r="F94" s="27" t="s">
        <v>13</v>
      </c>
      <c r="G94" s="27" t="s">
        <v>13</v>
      </c>
      <c r="H94" s="27" t="s">
        <v>13</v>
      </c>
      <c r="I94" s="28">
        <v>0</v>
      </c>
      <c r="J94" s="28">
        <v>0</v>
      </c>
      <c r="K94" s="29">
        <v>0</v>
      </c>
      <c r="L94" s="28">
        <v>0</v>
      </c>
      <c r="M94" s="30">
        <v>0</v>
      </c>
      <c r="N94" s="30">
        <v>0</v>
      </c>
      <c r="O94" s="8"/>
      <c r="P94" s="8"/>
    </row>
    <row r="95" spans="1:16" s="1" customFormat="1" ht="90.75" customHeight="1" x14ac:dyDescent="0.25">
      <c r="A95" s="54"/>
      <c r="B95" s="56"/>
      <c r="C95" s="57"/>
      <c r="D95" s="27" t="s">
        <v>35</v>
      </c>
      <c r="E95" s="27" t="s">
        <v>13</v>
      </c>
      <c r="F95" s="27" t="s">
        <v>13</v>
      </c>
      <c r="G95" s="27" t="s">
        <v>13</v>
      </c>
      <c r="H95" s="27" t="s">
        <v>13</v>
      </c>
      <c r="I95" s="28">
        <v>0</v>
      </c>
      <c r="J95" s="28">
        <v>0</v>
      </c>
      <c r="K95" s="29">
        <v>0</v>
      </c>
      <c r="L95" s="28">
        <v>0</v>
      </c>
      <c r="M95" s="30">
        <v>0</v>
      </c>
      <c r="N95" s="30">
        <v>0</v>
      </c>
      <c r="O95" s="8"/>
      <c r="P95" s="8"/>
    </row>
    <row r="96" spans="1:16" s="1" customFormat="1" ht="45" customHeight="1" x14ac:dyDescent="0.25">
      <c r="A96" s="62">
        <v>42</v>
      </c>
      <c r="B96" s="56" t="s">
        <v>75</v>
      </c>
      <c r="C96" s="57"/>
      <c r="D96" s="27" t="s">
        <v>67</v>
      </c>
      <c r="E96" s="27" t="s">
        <v>13</v>
      </c>
      <c r="F96" s="27" t="s">
        <v>13</v>
      </c>
      <c r="G96" s="27" t="s">
        <v>13</v>
      </c>
      <c r="H96" s="27" t="s">
        <v>13</v>
      </c>
      <c r="I96" s="28">
        <v>0</v>
      </c>
      <c r="J96" s="28">
        <v>0</v>
      </c>
      <c r="K96" s="29">
        <v>0</v>
      </c>
      <c r="L96" s="28">
        <v>0</v>
      </c>
      <c r="M96" s="30">
        <v>0</v>
      </c>
      <c r="N96" s="30">
        <v>0</v>
      </c>
      <c r="O96" s="8"/>
      <c r="P96" s="8"/>
    </row>
    <row r="97" spans="1:16" s="1" customFormat="1" ht="49.5" customHeight="1" x14ac:dyDescent="0.25">
      <c r="A97" s="62"/>
      <c r="B97" s="56"/>
      <c r="C97" s="57"/>
      <c r="D97" s="27" t="s">
        <v>35</v>
      </c>
      <c r="E97" s="27" t="s">
        <v>13</v>
      </c>
      <c r="F97" s="27" t="s">
        <v>13</v>
      </c>
      <c r="G97" s="27" t="s">
        <v>13</v>
      </c>
      <c r="H97" s="27" t="s">
        <v>13</v>
      </c>
      <c r="I97" s="28">
        <v>0</v>
      </c>
      <c r="J97" s="28">
        <v>0</v>
      </c>
      <c r="K97" s="29">
        <v>0</v>
      </c>
      <c r="L97" s="28">
        <v>0</v>
      </c>
      <c r="M97" s="30">
        <v>0</v>
      </c>
      <c r="N97" s="30">
        <v>0</v>
      </c>
      <c r="O97" s="8"/>
      <c r="P97" s="8"/>
    </row>
    <row r="98" spans="1:16" s="1" customFormat="1" ht="49.5" customHeight="1" x14ac:dyDescent="0.25">
      <c r="A98" s="21">
        <v>43</v>
      </c>
      <c r="B98" s="13" t="s">
        <v>25</v>
      </c>
      <c r="C98" s="27"/>
      <c r="D98" s="27"/>
      <c r="E98" s="27" t="s">
        <v>13</v>
      </c>
      <c r="F98" s="27" t="s">
        <v>13</v>
      </c>
      <c r="G98" s="27" t="s">
        <v>13</v>
      </c>
      <c r="H98" s="27" t="s">
        <v>13</v>
      </c>
      <c r="I98" s="28">
        <f>SUM(J98:M98)</f>
        <v>139497388.88999999</v>
      </c>
      <c r="J98" s="28">
        <v>0</v>
      </c>
      <c r="K98" s="29">
        <f>SUM(K90:K91)</f>
        <v>139497388.88999999</v>
      </c>
      <c r="L98" s="28">
        <v>0</v>
      </c>
      <c r="M98" s="30">
        <v>0</v>
      </c>
      <c r="N98" s="30">
        <v>0</v>
      </c>
      <c r="O98" s="8"/>
      <c r="P98" s="8"/>
    </row>
    <row r="99" spans="1:16" s="1" customFormat="1" ht="31.5" customHeight="1" x14ac:dyDescent="0.25">
      <c r="A99" s="21">
        <v>44</v>
      </c>
      <c r="B99" s="13" t="s">
        <v>27</v>
      </c>
      <c r="C99" s="27"/>
      <c r="D99" s="27"/>
      <c r="E99" s="27"/>
      <c r="F99" s="27"/>
      <c r="G99" s="27"/>
      <c r="H99" s="27"/>
      <c r="I99" s="28"/>
      <c r="J99" s="28"/>
      <c r="K99" s="29"/>
      <c r="L99" s="28"/>
      <c r="M99" s="30"/>
      <c r="N99" s="30">
        <v>0</v>
      </c>
      <c r="O99" s="8"/>
      <c r="P99" s="8"/>
    </row>
    <row r="100" spans="1:16" s="1" customFormat="1" ht="33.75" customHeight="1" x14ac:dyDescent="0.25">
      <c r="A100" s="21">
        <v>45</v>
      </c>
      <c r="B100" s="13" t="s">
        <v>67</v>
      </c>
      <c r="C100" s="27"/>
      <c r="D100" s="27"/>
      <c r="E100" s="27" t="s">
        <v>13</v>
      </c>
      <c r="F100" s="27" t="s">
        <v>13</v>
      </c>
      <c r="G100" s="27" t="s">
        <v>13</v>
      </c>
      <c r="H100" s="27" t="s">
        <v>13</v>
      </c>
      <c r="I100" s="28">
        <f>SUM(J100:M100)</f>
        <v>100438120</v>
      </c>
      <c r="J100" s="28">
        <v>0</v>
      </c>
      <c r="K100" s="29">
        <f>SUM(K90)</f>
        <v>100438120</v>
      </c>
      <c r="L100" s="28">
        <v>0</v>
      </c>
      <c r="M100" s="30">
        <v>0</v>
      </c>
      <c r="N100" s="30">
        <v>0</v>
      </c>
      <c r="O100" s="8"/>
      <c r="P100" s="8"/>
    </row>
    <row r="101" spans="1:16" s="1" customFormat="1" ht="46.5" customHeight="1" x14ac:dyDescent="0.25">
      <c r="A101" s="21">
        <v>46</v>
      </c>
      <c r="B101" s="13" t="s">
        <v>35</v>
      </c>
      <c r="C101" s="27"/>
      <c r="D101" s="27"/>
      <c r="E101" s="27" t="s">
        <v>13</v>
      </c>
      <c r="F101" s="27" t="s">
        <v>13</v>
      </c>
      <c r="G101" s="27" t="s">
        <v>13</v>
      </c>
      <c r="H101" s="27" t="s">
        <v>13</v>
      </c>
      <c r="I101" s="28">
        <f>SUM(J101:M101)</f>
        <v>39059268.890000001</v>
      </c>
      <c r="J101" s="28">
        <v>0</v>
      </c>
      <c r="K101" s="36">
        <f>K91</f>
        <v>39059268.890000001</v>
      </c>
      <c r="L101" s="28">
        <v>0</v>
      </c>
      <c r="M101" s="30">
        <v>0</v>
      </c>
      <c r="N101" s="49">
        <v>0</v>
      </c>
      <c r="O101" s="8"/>
      <c r="P101" s="8"/>
    </row>
    <row r="102" spans="1:16" ht="39" customHeight="1" x14ac:dyDescent="0.25">
      <c r="A102" s="38">
        <v>47</v>
      </c>
      <c r="B102" s="13" t="s">
        <v>10</v>
      </c>
      <c r="C102" s="27"/>
      <c r="D102" s="27"/>
      <c r="E102" s="27" t="s">
        <v>13</v>
      </c>
      <c r="F102" s="27" t="s">
        <v>13</v>
      </c>
      <c r="G102" s="27" t="s">
        <v>13</v>
      </c>
      <c r="H102" s="27" t="s">
        <v>13</v>
      </c>
      <c r="I102" s="28">
        <f>J102+K102+L102+M102+N102</f>
        <v>1788995892.3299999</v>
      </c>
      <c r="J102" s="28">
        <f>J14+J18+J25+J26</f>
        <v>390711350.44</v>
      </c>
      <c r="K102" s="25">
        <f>K104+K105+K106</f>
        <v>587942341.88999999</v>
      </c>
      <c r="L102" s="28">
        <f>L104+L105</f>
        <v>405171100</v>
      </c>
      <c r="M102" s="30">
        <f>M105+M104</f>
        <v>405171100</v>
      </c>
      <c r="N102" s="30">
        <f>N105+N104</f>
        <v>0</v>
      </c>
      <c r="O102" s="9"/>
      <c r="P102" s="9"/>
    </row>
    <row r="103" spans="1:16" ht="15" customHeight="1" x14ac:dyDescent="0.25">
      <c r="A103" s="38">
        <v>48</v>
      </c>
      <c r="B103" s="13" t="s">
        <v>27</v>
      </c>
      <c r="C103" s="27"/>
      <c r="D103" s="27"/>
      <c r="E103" s="27"/>
      <c r="F103" s="27"/>
      <c r="G103" s="27"/>
      <c r="H103" s="27"/>
      <c r="I103" s="28"/>
      <c r="J103" s="28"/>
      <c r="K103" s="29"/>
      <c r="L103" s="28"/>
      <c r="M103" s="30"/>
      <c r="N103" s="49"/>
      <c r="O103" s="9"/>
      <c r="P103" s="9"/>
    </row>
    <row r="104" spans="1:16" ht="34.5" customHeight="1" x14ac:dyDescent="0.25">
      <c r="A104" s="38">
        <v>49</v>
      </c>
      <c r="B104" s="13" t="s">
        <v>9</v>
      </c>
      <c r="C104" s="27"/>
      <c r="D104" s="27"/>
      <c r="E104" s="27"/>
      <c r="F104" s="27"/>
      <c r="G104" s="27"/>
      <c r="H104" s="27"/>
      <c r="I104" s="28">
        <f>SUM(J104:N104)</f>
        <v>1631061235.4400001</v>
      </c>
      <c r="J104" s="28">
        <f>J102-J105</f>
        <v>384505850.44</v>
      </c>
      <c r="K104" s="34">
        <f>K10</f>
        <v>442798625</v>
      </c>
      <c r="L104" s="28">
        <f>L10</f>
        <v>401878380</v>
      </c>
      <c r="M104" s="30">
        <f>M10</f>
        <v>401878380</v>
      </c>
      <c r="N104" s="30">
        <f>N10</f>
        <v>0</v>
      </c>
      <c r="O104" s="9"/>
      <c r="P104" s="9"/>
    </row>
    <row r="105" spans="1:16" ht="41.25" customHeight="1" x14ac:dyDescent="0.25">
      <c r="A105" s="38">
        <v>50</v>
      </c>
      <c r="B105" s="13" t="s">
        <v>35</v>
      </c>
      <c r="C105" s="27"/>
      <c r="D105" s="27"/>
      <c r="E105" s="27"/>
      <c r="F105" s="27"/>
      <c r="G105" s="27"/>
      <c r="H105" s="27"/>
      <c r="I105" s="28">
        <f>J105+K105+L105+M105+N105</f>
        <v>57496536.890000001</v>
      </c>
      <c r="J105" s="28">
        <v>6205500</v>
      </c>
      <c r="K105" s="25">
        <f>K12</f>
        <v>44705596.890000001</v>
      </c>
      <c r="L105" s="28">
        <f>L12</f>
        <v>3292720</v>
      </c>
      <c r="M105" s="30">
        <f>M12</f>
        <v>3292720</v>
      </c>
      <c r="N105" s="30">
        <v>0</v>
      </c>
      <c r="O105" s="9"/>
      <c r="P105" s="9"/>
    </row>
    <row r="106" spans="1:16" ht="35.25" customHeight="1" x14ac:dyDescent="0.25">
      <c r="A106" s="38">
        <v>51</v>
      </c>
      <c r="B106" s="22" t="s">
        <v>67</v>
      </c>
      <c r="C106" s="38"/>
      <c r="D106" s="38"/>
      <c r="E106" s="38"/>
      <c r="F106" s="38"/>
      <c r="G106" s="38"/>
      <c r="H106" s="38"/>
      <c r="I106" s="23">
        <f>SUM(J106:M106)</f>
        <v>100438120</v>
      </c>
      <c r="J106" s="24">
        <v>0</v>
      </c>
      <c r="K106" s="25">
        <f>K100</f>
        <v>100438120</v>
      </c>
      <c r="L106" s="24">
        <v>0</v>
      </c>
      <c r="M106" s="26">
        <v>0</v>
      </c>
      <c r="N106" s="30">
        <v>0</v>
      </c>
      <c r="O106" s="9"/>
      <c r="P106" s="9"/>
    </row>
    <row r="107" spans="1:16" ht="29.25" customHeight="1" x14ac:dyDescent="0.25">
      <c r="B107" s="59" t="s">
        <v>89</v>
      </c>
      <c r="C107" s="59"/>
      <c r="D107" s="59"/>
      <c r="I107" s="61" t="s">
        <v>90</v>
      </c>
      <c r="J107" s="61"/>
      <c r="K107" s="61"/>
      <c r="L107" s="61"/>
    </row>
    <row r="108" spans="1:16" x14ac:dyDescent="0.25">
      <c r="B108" s="60"/>
      <c r="C108" s="60"/>
      <c r="D108" s="60"/>
      <c r="I108" s="60"/>
      <c r="J108" s="60"/>
      <c r="K108" s="60"/>
      <c r="L108" s="60"/>
    </row>
    <row r="109" spans="1:16" ht="17.25" customHeight="1" x14ac:dyDescent="0.25">
      <c r="B109" s="5"/>
      <c r="C109" s="5"/>
    </row>
    <row r="110" spans="1:16" ht="30.75" customHeight="1" x14ac:dyDescent="0.25">
      <c r="B110" s="58"/>
      <c r="C110" s="58"/>
      <c r="D110" s="58"/>
    </row>
    <row r="111" spans="1:16" ht="15" customHeight="1" x14ac:dyDescent="0.25">
      <c r="B111" s="58"/>
      <c r="C111" s="58"/>
      <c r="D111" s="58"/>
    </row>
    <row r="112" spans="1:16" x14ac:dyDescent="0.25">
      <c r="B112" s="58"/>
      <c r="C112" s="58"/>
      <c r="D112" s="58"/>
    </row>
  </sheetData>
  <mergeCells count="80">
    <mergeCell ref="A88:A89"/>
    <mergeCell ref="B88:B89"/>
    <mergeCell ref="C88:C89"/>
    <mergeCell ref="B9:M9"/>
    <mergeCell ref="A10:A13"/>
    <mergeCell ref="B20:B24"/>
    <mergeCell ref="B25:B26"/>
    <mergeCell ref="C25:C26"/>
    <mergeCell ref="B10:B13"/>
    <mergeCell ref="C10:C13"/>
    <mergeCell ref="D39:L39"/>
    <mergeCell ref="B38:B43"/>
    <mergeCell ref="C35:C36"/>
    <mergeCell ref="B33:B34"/>
    <mergeCell ref="C33:C34"/>
    <mergeCell ref="B30:L32"/>
    <mergeCell ref="I1:L1"/>
    <mergeCell ref="C6:C7"/>
    <mergeCell ref="A4:L4"/>
    <mergeCell ref="A5:L5"/>
    <mergeCell ref="A6:A7"/>
    <mergeCell ref="B6:B7"/>
    <mergeCell ref="E6:H6"/>
    <mergeCell ref="D6:D7"/>
    <mergeCell ref="I6:N6"/>
    <mergeCell ref="L2:N2"/>
    <mergeCell ref="A96:A97"/>
    <mergeCell ref="B96:B97"/>
    <mergeCell ref="A65:A68"/>
    <mergeCell ref="B69:B73"/>
    <mergeCell ref="A69:A73"/>
    <mergeCell ref="B79:M79"/>
    <mergeCell ref="B92:B93"/>
    <mergeCell ref="C92:C93"/>
    <mergeCell ref="A94:A95"/>
    <mergeCell ref="B94:B95"/>
    <mergeCell ref="C94:C95"/>
    <mergeCell ref="B84:B85"/>
    <mergeCell ref="C84:C85"/>
    <mergeCell ref="A90:A91"/>
    <mergeCell ref="A92:A93"/>
    <mergeCell ref="D70:L70"/>
    <mergeCell ref="I107:L107"/>
    <mergeCell ref="I108:L108"/>
    <mergeCell ref="B65:B68"/>
    <mergeCell ref="D20:L20"/>
    <mergeCell ref="C96:C97"/>
    <mergeCell ref="B86:B87"/>
    <mergeCell ref="C86:C87"/>
    <mergeCell ref="B80:B81"/>
    <mergeCell ref="C80:C81"/>
    <mergeCell ref="B82:B83"/>
    <mergeCell ref="C82:C83"/>
    <mergeCell ref="B90:B91"/>
    <mergeCell ref="C90:C91"/>
    <mergeCell ref="B35:B36"/>
    <mergeCell ref="D54:L54"/>
    <mergeCell ref="C63:C64"/>
    <mergeCell ref="B110:D112"/>
    <mergeCell ref="B107:D107"/>
    <mergeCell ref="B108:D108"/>
    <mergeCell ref="B63:B64"/>
    <mergeCell ref="B53:B56"/>
    <mergeCell ref="B46:B52"/>
    <mergeCell ref="B27:B29"/>
    <mergeCell ref="C27:C29"/>
    <mergeCell ref="A20:A24"/>
    <mergeCell ref="A30:A32"/>
    <mergeCell ref="A25:A26"/>
    <mergeCell ref="A27:A29"/>
    <mergeCell ref="A33:A34"/>
    <mergeCell ref="A86:A87"/>
    <mergeCell ref="A80:A81"/>
    <mergeCell ref="A82:A83"/>
    <mergeCell ref="A84:A85"/>
    <mergeCell ref="A35:A36"/>
    <mergeCell ref="A38:A43"/>
    <mergeCell ref="A63:A64"/>
    <mergeCell ref="A53:A56"/>
    <mergeCell ref="A46:A52"/>
  </mergeCells>
  <pageMargins left="0.70866141732283472" right="0" top="1.1811023622047245" bottom="0.74803149606299213" header="0.98425196850393704" footer="0.31496062992125984"/>
  <pageSetup paperSize="9" scale="55" orientation="landscape" r:id="rId1"/>
  <headerFooter>
    <oddHeader>&amp;C &amp;P</oddHeader>
  </headerFooter>
  <rowBreaks count="9" manualBreakCount="9">
    <brk id="16" max="26" man="1"/>
    <brk id="26" max="26" man="1"/>
    <brk id="36" max="26" man="1"/>
    <brk id="46" max="26" man="1"/>
    <brk id="57" max="26" man="1"/>
    <brk id="69" max="26" man="1"/>
    <brk id="83" max="26" man="1"/>
    <brk id="97" max="26" man="1"/>
    <brk id="10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2017-11-01T06:26:02Z</dcterms:modified>
</cp:coreProperties>
</file>