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 tabRatio="831"/>
  </bookViews>
  <sheets>
    <sheet name="Приложение 2" sheetId="2" r:id="rId1"/>
    <sheet name="старая субвенция" sheetId="3" state="hidden" r:id="rId2"/>
  </sheets>
  <definedNames>
    <definedName name="_xlnm._FilterDatabase" localSheetId="0" hidden="1">'Приложение 2'!$A$6:$L$141</definedName>
    <definedName name="_xlnm._FilterDatabase" localSheetId="1" hidden="1">'старая субвенция'!$A$6:$L$141</definedName>
    <definedName name="_xlnm.Print_Titles" localSheetId="0">'Приложение 2'!$B:$B,'Приложение 2'!$5:$7</definedName>
    <definedName name="_xlnm.Print_Titles" localSheetId="1">'старая субвенция'!$B:$B,'старая субвенция'!$5:$7</definedName>
    <definedName name="_xlnm.Print_Area" localSheetId="0">'Приложение 2'!$A$1:$M$146</definedName>
  </definedNames>
  <calcPr calcId="152511"/>
</workbook>
</file>

<file path=xl/calcChain.xml><?xml version="1.0" encoding="utf-8"?>
<calcChain xmlns="http://schemas.openxmlformats.org/spreadsheetml/2006/main">
  <c r="M44" i="2" l="1"/>
  <c r="L44" i="2"/>
  <c r="K44" i="2" l="1"/>
  <c r="K46" i="2" l="1"/>
  <c r="K50" i="2"/>
  <c r="K70" i="2" l="1"/>
  <c r="K47" i="2"/>
  <c r="K45" i="2"/>
  <c r="J70" i="2" l="1"/>
  <c r="J44" i="2" l="1"/>
  <c r="J51" i="2"/>
  <c r="G137" i="3" l="1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46" i="2"/>
  <c r="J18" i="2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J50" i="2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M70" i="2"/>
  <c r="L70" i="2"/>
  <c r="M109" i="2"/>
  <c r="L109" i="2"/>
  <c r="K109" i="2"/>
  <c r="M89" i="2"/>
  <c r="M66" i="2"/>
  <c r="L66" i="2"/>
  <c r="K66" i="2"/>
  <c r="M61" i="2"/>
  <c r="L61" i="2"/>
  <c r="K61" i="2"/>
  <c r="M50" i="2"/>
  <c r="L50" i="2"/>
  <c r="M46" i="2"/>
  <c r="L46" i="2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M45" i="2"/>
  <c r="L45" i="2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M18" i="2"/>
  <c r="L18" i="2"/>
  <c r="K18" i="2"/>
  <c r="J45" i="2"/>
  <c r="I140" i="3" l="1"/>
  <c r="I138" i="3" s="1"/>
  <c r="I8" i="3"/>
  <c r="G8" i="3"/>
  <c r="H138" i="3"/>
  <c r="G138" i="3" s="1"/>
  <c r="H141" i="3"/>
  <c r="G141" i="3" s="1"/>
  <c r="G11" i="3"/>
  <c r="G18" i="2"/>
  <c r="G19" i="2"/>
  <c r="G24" i="2"/>
  <c r="G26" i="2"/>
  <c r="G27" i="2"/>
  <c r="G44" i="2"/>
  <c r="G45" i="2"/>
  <c r="G46" i="2"/>
  <c r="G47" i="2"/>
  <c r="G48" i="2"/>
  <c r="G49" i="2"/>
  <c r="G50" i="2"/>
  <c r="G51" i="2"/>
  <c r="G53" i="2"/>
  <c r="G56" i="2"/>
  <c r="G59" i="2"/>
  <c r="G61" i="2"/>
  <c r="G62" i="2"/>
  <c r="G63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80" i="2"/>
  <c r="G81" i="2"/>
  <c r="G82" i="2"/>
  <c r="G83" i="2"/>
  <c r="G84" i="2"/>
  <c r="G85" i="2"/>
  <c r="G86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35" i="2"/>
  <c r="G136" i="2"/>
  <c r="G137" i="2"/>
  <c r="M134" i="2"/>
  <c r="M133" i="2"/>
  <c r="M132" i="2"/>
  <c r="M131" i="2"/>
  <c r="M130" i="2"/>
  <c r="M129" i="2"/>
  <c r="M128" i="2"/>
  <c r="M127" i="2"/>
  <c r="M126" i="2"/>
  <c r="M125" i="2"/>
  <c r="M124" i="2"/>
  <c r="M32" i="2" s="1"/>
  <c r="M123" i="2"/>
  <c r="M122" i="2"/>
  <c r="M116" i="2"/>
  <c r="M108" i="2"/>
  <c r="M107" i="2" s="1"/>
  <c r="M106" i="2"/>
  <c r="M29" i="2" s="1"/>
  <c r="M100" i="2"/>
  <c r="M92" i="2"/>
  <c r="M91" i="2" s="1"/>
  <c r="M90" i="2"/>
  <c r="M88" i="2"/>
  <c r="G88" i="2" s="1"/>
  <c r="M80" i="2"/>
  <c r="M73" i="2"/>
  <c r="M72" i="2"/>
  <c r="M71" i="2" s="1"/>
  <c r="M26" i="2" s="1"/>
  <c r="M67" i="2"/>
  <c r="M64" i="2"/>
  <c r="M60" i="2"/>
  <c r="M57" i="2" s="1"/>
  <c r="M54" i="2" s="1"/>
  <c r="M25" i="2" s="1"/>
  <c r="M59" i="2"/>
  <c r="M56" i="2"/>
  <c r="M49" i="2"/>
  <c r="M42" i="2"/>
  <c r="M39" i="2" s="1"/>
  <c r="M43" i="2"/>
  <c r="M41" i="2"/>
  <c r="M33" i="2"/>
  <c r="M31" i="2"/>
  <c r="M27" i="2"/>
  <c r="M17" i="2"/>
  <c r="G140" i="3" l="1"/>
  <c r="M87" i="2"/>
  <c r="M58" i="2"/>
  <c r="M55" i="2"/>
  <c r="M16" i="2"/>
  <c r="M36" i="2"/>
  <c r="M22" i="2"/>
  <c r="M30" i="2"/>
  <c r="M40" i="2"/>
  <c r="M13" i="2"/>
  <c r="M24" i="2"/>
  <c r="M23" i="2" s="1"/>
  <c r="M38" i="2"/>
  <c r="M53" i="2"/>
  <c r="M52" i="2" s="1"/>
  <c r="M15" i="2" l="1"/>
  <c r="M11" i="2" s="1"/>
  <c r="M141" i="2" s="1"/>
  <c r="M28" i="2"/>
  <c r="G28" i="2" s="1"/>
  <c r="M79" i="2"/>
  <c r="G79" i="2" s="1"/>
  <c r="G87" i="2"/>
  <c r="M37" i="2"/>
  <c r="M35" i="2"/>
  <c r="M34" i="2" s="1"/>
  <c r="M21" i="2"/>
  <c r="M9" i="2"/>
  <c r="J66" i="2"/>
  <c r="J61" i="2"/>
  <c r="M20" i="2" l="1"/>
  <c r="M14" i="2"/>
  <c r="M139" i="2"/>
  <c r="J109" i="2"/>
  <c r="I134" i="2"/>
  <c r="J134" i="2"/>
  <c r="K134" i="2"/>
  <c r="G134" i="2" s="1"/>
  <c r="L134" i="2"/>
  <c r="H134" i="2"/>
  <c r="M10" i="2" l="1"/>
  <c r="M12" i="2"/>
  <c r="L133" i="2"/>
  <c r="L125" i="2" s="1"/>
  <c r="L33" i="2" s="1"/>
  <c r="K133" i="2"/>
  <c r="J133" i="2"/>
  <c r="I133" i="2"/>
  <c r="I125" i="2" s="1"/>
  <c r="I33" i="2" s="1"/>
  <c r="H133" i="2"/>
  <c r="L132" i="2"/>
  <c r="L128" i="2" s="1"/>
  <c r="K132" i="2"/>
  <c r="G132" i="2" s="1"/>
  <c r="J132" i="2"/>
  <c r="I132" i="2"/>
  <c r="H132" i="2"/>
  <c r="L131" i="2"/>
  <c r="L123" i="2" s="1"/>
  <c r="L31" i="2" s="1"/>
  <c r="K131" i="2"/>
  <c r="G131" i="2" s="1"/>
  <c r="J131" i="2"/>
  <c r="J123" i="2" s="1"/>
  <c r="J31" i="2" s="1"/>
  <c r="I131" i="2"/>
  <c r="I123" i="2" s="1"/>
  <c r="I31" i="2" s="1"/>
  <c r="H131" i="2"/>
  <c r="K125" i="2"/>
  <c r="I128" i="2"/>
  <c r="K123" i="2"/>
  <c r="L129" i="2"/>
  <c r="J129" i="2"/>
  <c r="I129" i="2"/>
  <c r="J128" i="2"/>
  <c r="L127" i="2"/>
  <c r="K127" i="2"/>
  <c r="G127" i="2" s="1"/>
  <c r="J127" i="2"/>
  <c r="I127" i="2"/>
  <c r="H127" i="2"/>
  <c r="J125" i="2"/>
  <c r="J33" i="2" s="1"/>
  <c r="J124" i="2"/>
  <c r="J32" i="2" s="1"/>
  <c r="I124" i="2"/>
  <c r="I32" i="2" s="1"/>
  <c r="H124" i="2"/>
  <c r="H32" i="2" s="1"/>
  <c r="I130" i="2"/>
  <c r="I126" i="2" s="1"/>
  <c r="J130" i="2"/>
  <c r="J126" i="2" s="1"/>
  <c r="K130" i="2"/>
  <c r="L130" i="2"/>
  <c r="L126" i="2" s="1"/>
  <c r="H130" i="2"/>
  <c r="H126" i="2" s="1"/>
  <c r="H108" i="2"/>
  <c r="K124" i="2" l="1"/>
  <c r="K32" i="2"/>
  <c r="G32" i="2" s="1"/>
  <c r="G124" i="2"/>
  <c r="K128" i="2"/>
  <c r="G128" i="2" s="1"/>
  <c r="K33" i="2"/>
  <c r="G33" i="2" s="1"/>
  <c r="G125" i="2"/>
  <c r="K129" i="2"/>
  <c r="G129" i="2" s="1"/>
  <c r="G133" i="2"/>
  <c r="K31" i="2"/>
  <c r="G31" i="2" s="1"/>
  <c r="G123" i="2"/>
  <c r="K126" i="2"/>
  <c r="G126" i="2" s="1"/>
  <c r="G130" i="2"/>
  <c r="M140" i="2"/>
  <c r="M138" i="2" s="1"/>
  <c r="N147" i="2" s="1"/>
  <c r="M8" i="2"/>
  <c r="L124" i="2"/>
  <c r="L32" i="2" s="1"/>
  <c r="L13" i="2"/>
  <c r="L9" i="2" s="1"/>
  <c r="L139" i="2" s="1"/>
  <c r="L30" i="2"/>
  <c r="K30" i="2"/>
  <c r="G30" i="2" s="1"/>
  <c r="J13" i="2"/>
  <c r="J9" i="2" s="1"/>
  <c r="J139" i="2" s="1"/>
  <c r="J30" i="2"/>
  <c r="I13" i="2"/>
  <c r="I9" i="2" s="1"/>
  <c r="I139" i="2" s="1"/>
  <c r="I30" i="2"/>
  <c r="H129" i="2"/>
  <c r="H14" i="2"/>
  <c r="H123" i="2"/>
  <c r="H125" i="2"/>
  <c r="H33" i="2" s="1"/>
  <c r="H128" i="2"/>
  <c r="K122" i="2"/>
  <c r="G122" i="2" s="1"/>
  <c r="H122" i="2"/>
  <c r="I122" i="2"/>
  <c r="L122" i="2"/>
  <c r="J122" i="2"/>
  <c r="K13" i="2" l="1"/>
  <c r="H31" i="2"/>
  <c r="K49" i="2"/>
  <c r="K9" i="2" l="1"/>
  <c r="G13" i="2"/>
  <c r="H13" i="2"/>
  <c r="H30" i="2"/>
  <c r="K139" i="2" l="1"/>
  <c r="G139" i="2" s="1"/>
  <c r="G9" i="2"/>
  <c r="H9" i="2"/>
  <c r="H139" i="2" l="1"/>
  <c r="K60" i="2"/>
  <c r="J60" i="2"/>
  <c r="H60" i="2"/>
  <c r="I78" i="2" l="1"/>
  <c r="I45" i="2"/>
  <c r="I18" i="2"/>
  <c r="I44" i="2"/>
  <c r="I77" i="2" l="1"/>
  <c r="J42" i="2" l="1"/>
  <c r="L60" i="2" l="1"/>
  <c r="G60" i="2" s="1"/>
  <c r="K42" i="2"/>
  <c r="L42" i="2"/>
  <c r="K41" i="2"/>
  <c r="G42" i="2" l="1"/>
  <c r="I66" i="2"/>
  <c r="I50" i="2"/>
  <c r="L116" i="2" l="1"/>
  <c r="K116" i="2"/>
  <c r="J116" i="2"/>
  <c r="H116" i="2"/>
  <c r="J114" i="2"/>
  <c r="I114" i="2"/>
  <c r="H114" i="2"/>
  <c r="J112" i="2"/>
  <c r="I112" i="2"/>
  <c r="H112" i="2"/>
  <c r="J110" i="2"/>
  <c r="I110" i="2"/>
  <c r="H110" i="2"/>
  <c r="L108" i="2"/>
  <c r="L107" i="2" s="1"/>
  <c r="K108" i="2"/>
  <c r="J108" i="2"/>
  <c r="J107" i="2" s="1"/>
  <c r="I108" i="2"/>
  <c r="I107" i="2" s="1"/>
  <c r="L100" i="2"/>
  <c r="K100" i="2"/>
  <c r="J100" i="2"/>
  <c r="I100" i="2"/>
  <c r="H100" i="2"/>
  <c r="J98" i="2"/>
  <c r="I98" i="2"/>
  <c r="H98" i="2"/>
  <c r="J96" i="2"/>
  <c r="I96" i="2"/>
  <c r="H96" i="2"/>
  <c r="J94" i="2"/>
  <c r="I94" i="2"/>
  <c r="H94" i="2"/>
  <c r="L92" i="2"/>
  <c r="L91" i="2" s="1"/>
  <c r="K92" i="2"/>
  <c r="K90" i="2" s="1"/>
  <c r="J92" i="2"/>
  <c r="J91" i="2" s="1"/>
  <c r="I92" i="2"/>
  <c r="I91" i="2" s="1"/>
  <c r="H92" i="2"/>
  <c r="K91" i="2"/>
  <c r="L88" i="2"/>
  <c r="L87" i="2" s="1"/>
  <c r="L28" i="2" s="1"/>
  <c r="K88" i="2"/>
  <c r="K87" i="2" s="1"/>
  <c r="J88" i="2"/>
  <c r="J87" i="2" s="1"/>
  <c r="J28" i="2" s="1"/>
  <c r="I88" i="2"/>
  <c r="I87" i="2" s="1"/>
  <c r="I28" i="2" s="1"/>
  <c r="H88" i="2"/>
  <c r="H87" i="2" s="1"/>
  <c r="J85" i="2"/>
  <c r="I85" i="2"/>
  <c r="H85" i="2"/>
  <c r="J83" i="2"/>
  <c r="I83" i="2"/>
  <c r="H83" i="2"/>
  <c r="J81" i="2"/>
  <c r="J80" i="2" s="1"/>
  <c r="J27" i="2" s="1"/>
  <c r="I81" i="2"/>
  <c r="H81" i="2"/>
  <c r="L80" i="2"/>
  <c r="L27" i="2" s="1"/>
  <c r="K80" i="2"/>
  <c r="K27" i="2" s="1"/>
  <c r="I76" i="2"/>
  <c r="K75" i="2"/>
  <c r="L73" i="2"/>
  <c r="L72" i="2" s="1"/>
  <c r="L71" i="2" s="1"/>
  <c r="L26" i="2" s="1"/>
  <c r="J73" i="2"/>
  <c r="J72" i="2" s="1"/>
  <c r="J71" i="2" s="1"/>
  <c r="J26" i="2" s="1"/>
  <c r="H73" i="2"/>
  <c r="H72" i="2" s="1"/>
  <c r="H71" i="2" s="1"/>
  <c r="H26" i="2" s="1"/>
  <c r="I68" i="2"/>
  <c r="I59" i="2" s="1"/>
  <c r="I56" i="2" s="1"/>
  <c r="L67" i="2"/>
  <c r="K67" i="2"/>
  <c r="J67" i="2"/>
  <c r="H67" i="2"/>
  <c r="L64" i="2"/>
  <c r="K64" i="2"/>
  <c r="J64" i="2"/>
  <c r="H64" i="2"/>
  <c r="I61" i="2"/>
  <c r="J57" i="2"/>
  <c r="J54" i="2" s="1"/>
  <c r="J25" i="2" s="1"/>
  <c r="L59" i="2"/>
  <c r="L58" i="2" s="1"/>
  <c r="K59" i="2"/>
  <c r="K58" i="2" s="1"/>
  <c r="J59" i="2"/>
  <c r="J58" i="2" s="1"/>
  <c r="H59" i="2"/>
  <c r="H56" i="2" s="1"/>
  <c r="H53" i="2" s="1"/>
  <c r="L57" i="2"/>
  <c r="L54" i="2" s="1"/>
  <c r="L25" i="2" s="1"/>
  <c r="K57" i="2"/>
  <c r="H57" i="2"/>
  <c r="H54" i="2" s="1"/>
  <c r="H25" i="2" s="1"/>
  <c r="L49" i="2"/>
  <c r="L41" i="2" s="1"/>
  <c r="L38" i="2" s="1"/>
  <c r="L21" i="2" s="1"/>
  <c r="K39" i="2"/>
  <c r="J49" i="2"/>
  <c r="J41" i="2" s="1"/>
  <c r="I49" i="2"/>
  <c r="H48" i="2"/>
  <c r="H47" i="2"/>
  <c r="I46" i="2"/>
  <c r="I42" i="2" s="1"/>
  <c r="H46" i="2"/>
  <c r="H45" i="2"/>
  <c r="H44" i="2"/>
  <c r="H41" i="2" s="1"/>
  <c r="L43" i="2"/>
  <c r="K43" i="2"/>
  <c r="J43" i="2"/>
  <c r="I43" i="2"/>
  <c r="K38" i="2"/>
  <c r="J38" i="2"/>
  <c r="J21" i="2" s="1"/>
  <c r="H38" i="2"/>
  <c r="H21" i="2" s="1"/>
  <c r="H10" i="2" s="1"/>
  <c r="H140" i="2" s="1"/>
  <c r="H18" i="2"/>
  <c r="L17" i="2"/>
  <c r="L16" i="2" s="1"/>
  <c r="K17" i="2"/>
  <c r="J17" i="2"/>
  <c r="J16" i="2" s="1"/>
  <c r="I17" i="2"/>
  <c r="H17" i="2"/>
  <c r="K16" i="2"/>
  <c r="I16" i="2"/>
  <c r="H16" i="2"/>
  <c r="G58" i="2" l="1"/>
  <c r="G16" i="2"/>
  <c r="G17" i="2"/>
  <c r="G41" i="2"/>
  <c r="K35" i="2"/>
  <c r="G38" i="2"/>
  <c r="G43" i="2"/>
  <c r="K54" i="2"/>
  <c r="G57" i="2"/>
  <c r="G64" i="2"/>
  <c r="K107" i="2"/>
  <c r="G107" i="2" s="1"/>
  <c r="G108" i="2"/>
  <c r="J56" i="2"/>
  <c r="J53" i="2" s="1"/>
  <c r="J52" i="2" s="1"/>
  <c r="K106" i="2"/>
  <c r="L56" i="2"/>
  <c r="L53" i="2" s="1"/>
  <c r="K56" i="2"/>
  <c r="L52" i="2"/>
  <c r="K29" i="2"/>
  <c r="I106" i="2"/>
  <c r="I60" i="2"/>
  <c r="I41" i="2"/>
  <c r="I38" i="2" s="1"/>
  <c r="I21" i="2" s="1"/>
  <c r="J35" i="2"/>
  <c r="I53" i="2"/>
  <c r="I24" i="2"/>
  <c r="H24" i="2"/>
  <c r="H23" i="2" s="1"/>
  <c r="H28" i="2"/>
  <c r="I39" i="2"/>
  <c r="K79" i="2"/>
  <c r="I90" i="2"/>
  <c r="H107" i="2"/>
  <c r="J106" i="2"/>
  <c r="K28" i="2"/>
  <c r="L35" i="2"/>
  <c r="H42" i="2"/>
  <c r="H52" i="2"/>
  <c r="H55" i="2"/>
  <c r="H58" i="2"/>
  <c r="L79" i="2"/>
  <c r="I80" i="2"/>
  <c r="I27" i="2" s="1"/>
  <c r="J90" i="2"/>
  <c r="L90" i="2"/>
  <c r="L106" i="2"/>
  <c r="K21" i="2"/>
  <c r="G21" i="2" s="1"/>
  <c r="H35" i="2"/>
  <c r="K36" i="2"/>
  <c r="K22" i="2"/>
  <c r="K37" i="2"/>
  <c r="K40" i="2"/>
  <c r="H106" i="2"/>
  <c r="H43" i="2"/>
  <c r="J40" i="2"/>
  <c r="J39" i="2"/>
  <c r="L40" i="2"/>
  <c r="L39" i="2"/>
  <c r="G39" i="2" s="1"/>
  <c r="I64" i="2"/>
  <c r="I67" i="2"/>
  <c r="I73" i="2"/>
  <c r="K73" i="2"/>
  <c r="K72" i="2" s="1"/>
  <c r="K71" i="2" s="1"/>
  <c r="K26" i="2" s="1"/>
  <c r="J79" i="2"/>
  <c r="H80" i="2"/>
  <c r="H90" i="2"/>
  <c r="H91" i="2"/>
  <c r="G35" i="2" l="1"/>
  <c r="K34" i="2"/>
  <c r="G40" i="2"/>
  <c r="K25" i="2"/>
  <c r="G25" i="2" s="1"/>
  <c r="G54" i="2"/>
  <c r="G106" i="2"/>
  <c r="J55" i="2"/>
  <c r="J24" i="2"/>
  <c r="J23" i="2" s="1"/>
  <c r="I14" i="2"/>
  <c r="I10" i="2" s="1"/>
  <c r="I140" i="2" s="1"/>
  <c r="J14" i="2"/>
  <c r="J10" i="2" s="1"/>
  <c r="L24" i="2"/>
  <c r="L14" i="2" s="1"/>
  <c r="L55" i="2"/>
  <c r="I37" i="2"/>
  <c r="K55" i="2"/>
  <c r="K53" i="2"/>
  <c r="I79" i="2"/>
  <c r="I29" i="2"/>
  <c r="K24" i="2"/>
  <c r="I35" i="2"/>
  <c r="K20" i="2"/>
  <c r="I40" i="2"/>
  <c r="L29" i="2"/>
  <c r="J29" i="2"/>
  <c r="I36" i="2"/>
  <c r="I34" i="2" s="1"/>
  <c r="I22" i="2"/>
  <c r="I20" i="2" s="1"/>
  <c r="H29" i="2"/>
  <c r="H27" i="2"/>
  <c r="H79" i="2"/>
  <c r="I58" i="2"/>
  <c r="I57" i="2"/>
  <c r="I72" i="2"/>
  <c r="L37" i="2"/>
  <c r="L36" i="2"/>
  <c r="L34" i="2" s="1"/>
  <c r="L22" i="2"/>
  <c r="J37" i="2"/>
  <c r="J36" i="2"/>
  <c r="J34" i="2" s="1"/>
  <c r="J22" i="2"/>
  <c r="H40" i="2"/>
  <c r="H39" i="2"/>
  <c r="G55" i="2" l="1"/>
  <c r="G22" i="2"/>
  <c r="G37" i="2"/>
  <c r="G36" i="2"/>
  <c r="L15" i="2"/>
  <c r="L12" i="2" s="1"/>
  <c r="G34" i="2"/>
  <c r="K23" i="2"/>
  <c r="K15" i="2"/>
  <c r="G29" i="2"/>
  <c r="K14" i="2"/>
  <c r="G14" i="2" s="1"/>
  <c r="J15" i="2"/>
  <c r="J12" i="2" s="1"/>
  <c r="L23" i="2"/>
  <c r="L10" i="2"/>
  <c r="L140" i="2" s="1"/>
  <c r="K52" i="2"/>
  <c r="G52" i="2" s="1"/>
  <c r="J140" i="2"/>
  <c r="L20" i="2"/>
  <c r="I55" i="2"/>
  <c r="I54" i="2"/>
  <c r="H37" i="2"/>
  <c r="H36" i="2"/>
  <c r="H22" i="2"/>
  <c r="H15" i="2" s="1"/>
  <c r="J20" i="2"/>
  <c r="I71" i="2"/>
  <c r="G20" i="2" l="1"/>
  <c r="G15" i="2"/>
  <c r="G23" i="2"/>
  <c r="K11" i="2"/>
  <c r="K141" i="2" s="1"/>
  <c r="K12" i="2"/>
  <c r="G12" i="2" s="1"/>
  <c r="K10" i="2"/>
  <c r="H20" i="2"/>
  <c r="H12" i="2"/>
  <c r="L11" i="2"/>
  <c r="L8" i="2" s="1"/>
  <c r="I26" i="2"/>
  <c r="J11" i="2"/>
  <c r="J8" i="2" s="1"/>
  <c r="H34" i="2"/>
  <c r="I52" i="2"/>
  <c r="I25" i="2"/>
  <c r="I15" i="2" s="1"/>
  <c r="K8" i="2" l="1"/>
  <c r="G8" i="2" s="1"/>
  <c r="G10" i="2"/>
  <c r="G11" i="2"/>
  <c r="K140" i="2"/>
  <c r="I23" i="2"/>
  <c r="H11" i="2"/>
  <c r="H8" i="2" s="1"/>
  <c r="J141" i="2"/>
  <c r="J138" i="2" s="1"/>
  <c r="L141" i="2"/>
  <c r="L138" i="2" s="1"/>
  <c r="M147" i="2" s="1"/>
  <c r="K138" i="2" l="1"/>
  <c r="G140" i="2"/>
  <c r="G141" i="2"/>
  <c r="I12" i="2"/>
  <c r="H141" i="2"/>
  <c r="H138" i="2" s="1"/>
  <c r="I11" i="2"/>
  <c r="G138" i="2" l="1"/>
  <c r="L147" i="2"/>
  <c r="I8" i="2"/>
  <c r="I141" i="2"/>
  <c r="I138" i="2" s="1"/>
</calcChain>
</file>

<file path=xl/comments1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6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-500тр на м.1.1.3 дс93
-166 т.р на мер.1.1.3 дс 93
+1186029 с м.1.1.6 (уч.сборы)</t>
        </r>
      </text>
    </comment>
    <comment ref="K47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с м.1.1.2 на дс93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K50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-1186029 перенесли на п.2 м.1.1.2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<sst xmlns="http://schemas.openxmlformats.org/spreadsheetml/2006/main" count="961" uniqueCount="129">
  <si>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</si>
  <si>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</si>
  <si>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</si>
  <si>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</si>
  <si>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</si>
  <si>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</si>
  <si>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</si>
  <si>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</si>
  <si>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</si>
  <si>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</si>
  <si>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</si>
  <si>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</si>
  <si>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</si>
  <si>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</si>
  <si>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</si>
  <si>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</si>
  <si>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</si>
  <si>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</si>
  <si>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</si>
  <si>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</si>
  <si>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</si>
  <si>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</si>
  <si>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</si>
  <si>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</si>
  <si>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</si>
  <si>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</si>
  <si>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</si>
  <si>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</si>
  <si>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</si>
  <si>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</si>
  <si>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</si>
  <si>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</si>
  <si>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</si>
  <si>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</si>
  <si>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</si>
  <si>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</si>
  <si>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</si>
  <si>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</si>
  <si>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</si>
  <si>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</si>
  <si>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</si>
  <si>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</si>
  <si>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</si>
  <si>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</si>
  <si>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</si>
  <si>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</si>
  <si>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</si>
  <si>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</si>
  <si>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</si>
  <si>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</si>
  <si>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</si>
  <si>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</si>
  <si>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</si>
  <si>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</si>
  <si>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</si>
  <si>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</si>
  <si>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</si>
  <si>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</si>
  <si>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</si>
  <si>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</si>
  <si>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</si>
  <si>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</si>
  <si>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</si>
  <si>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</si>
  <si>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</si>
  <si>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</si>
  <si>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</si>
  <si>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</si>
  <si>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</si>
  <si>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</si>
  <si>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</si>
  <si>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</si>
  <si>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</si>
  <si>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</si>
  <si>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</si>
  <si>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</si>
  <si>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</si>
  <si>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</si>
  <si>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</si>
  <si>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</si>
  <si>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</si>
  <si>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</si>
  <si>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</si>
  <si>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</si>
  <si>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</si>
  <si>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</si>
  <si>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</si>
  <si>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</si>
  <si>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</si>
  <si>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</si>
  <si>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</si>
  <si>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</si>
  <si>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</si>
  <si>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</si>
  <si>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</si>
  <si>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</si>
  <si>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</si>
  <si>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</si>
  <si>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</si>
  <si>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</si>
  <si>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</si>
  <si>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</si>
  <si>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</si>
  <si>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</si>
  <si>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</si>
  <si>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</si>
  <si>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</si>
  <si>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</si>
  <si>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</si>
  <si>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</si>
  <si>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</si>
  <si>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</si>
  <si>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</si>
  <si>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</si>
  <si>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</si>
  <si>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</si>
  <si>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</si>
  <si>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</si>
  <si>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</si>
  <si>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</si>
  <si>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</si>
  <si>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</si>
  <si>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</si>
  <si>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</si>
  <si>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 xml:space="preserve">Рогачева Елена Владимировна 
51-27-62 </t>
  </si>
  <si>
    <t>0112641021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</si>
  <si>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</si>
  <si>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>01Z0000000</t>
  </si>
  <si>
    <t>01D0000000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</si>
</sst>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27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tabSelected="1" view="pageBreakPreview" zoomScale="110" zoomScaleNormal="130" zoomScaleSheetLayoutView="110" workbookViewId="0">
      <pane xSplit="2" ySplit="6" topLeftCell="C136" activePane="bottomRight" state="frozen"/>
      <selection pane="topRight" activeCell="C1" sqref="C1"/>
      <selection pane="bottomLeft" activeCell="A7" sqref="A7"/>
      <selection pane="bottomRight" activeCell="D138" sqref="A138:XFD138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94"/>
      <c r="H1" s="94"/>
      <c r="I1" s="94"/>
      <c r="J1" s="94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14"/>
      <c r="H2" s="114"/>
      <c r="I2" s="114"/>
      <c r="J2" s="114"/>
      <c r="K2" s="114"/>
      <c r="L2" s="114"/>
      <c r="M2" s="90"/>
    </row>
    <row r="3" spans="1:14" ht="12.75" customHeight="1" x14ac:dyDescent="0.2">
      <c r="A3" s="115" t="s">
        <v>9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91"/>
    </row>
    <row r="4" spans="1:14" x14ac:dyDescent="0.2">
      <c r="A4" s="15"/>
      <c r="B4" s="87"/>
      <c r="C4" s="87"/>
      <c r="D4" s="87"/>
      <c r="E4" s="6"/>
      <c r="F4" s="53"/>
      <c r="G4" s="18"/>
      <c r="H4" s="18"/>
      <c r="I4" s="18"/>
      <c r="J4" s="116"/>
      <c r="K4" s="116"/>
      <c r="L4" s="116"/>
      <c r="M4" s="60"/>
    </row>
    <row r="5" spans="1:14" ht="17.25" customHeight="1" x14ac:dyDescent="0.2">
      <c r="A5" s="95" t="s">
        <v>0</v>
      </c>
      <c r="B5" s="104" t="s">
        <v>97</v>
      </c>
      <c r="C5" s="104" t="s">
        <v>2</v>
      </c>
      <c r="D5" s="104" t="s">
        <v>10</v>
      </c>
      <c r="E5" s="95" t="s">
        <v>95</v>
      </c>
      <c r="F5" s="95"/>
      <c r="G5" s="120" t="s">
        <v>44</v>
      </c>
      <c r="H5" s="121"/>
      <c r="I5" s="121"/>
      <c r="J5" s="121"/>
      <c r="K5" s="121"/>
      <c r="L5" s="121"/>
      <c r="M5" s="122"/>
    </row>
    <row r="6" spans="1:14" ht="31.5" x14ac:dyDescent="0.2">
      <c r="A6" s="95"/>
      <c r="B6" s="104"/>
      <c r="C6" s="104"/>
      <c r="D6" s="104"/>
      <c r="E6" s="82" t="s">
        <v>94</v>
      </c>
      <c r="F6" s="54" t="s">
        <v>96</v>
      </c>
      <c r="G6" s="82" t="s">
        <v>11</v>
      </c>
      <c r="H6" s="82" t="s">
        <v>3</v>
      </c>
      <c r="I6" s="82" t="s">
        <v>4</v>
      </c>
      <c r="J6" s="82" t="s">
        <v>5</v>
      </c>
      <c r="K6" s="93" t="s">
        <v>58</v>
      </c>
      <c r="L6" s="82" t="s">
        <v>72</v>
      </c>
      <c r="M6" s="82" t="s">
        <v>122</v>
      </c>
    </row>
    <row r="7" spans="1:14" x14ac:dyDescent="0.2">
      <c r="A7" s="82">
        <v>1</v>
      </c>
      <c r="B7" s="88">
        <v>2</v>
      </c>
      <c r="C7" s="84">
        <v>3</v>
      </c>
      <c r="D7" s="84">
        <v>4</v>
      </c>
      <c r="E7" s="82">
        <v>5</v>
      </c>
      <c r="F7" s="54">
        <v>6</v>
      </c>
      <c r="G7" s="82">
        <v>7</v>
      </c>
      <c r="H7" s="82">
        <v>8</v>
      </c>
      <c r="I7" s="82">
        <v>9</v>
      </c>
      <c r="J7" s="82">
        <v>10</v>
      </c>
      <c r="K7" s="28">
        <v>11</v>
      </c>
      <c r="L7" s="82">
        <v>12</v>
      </c>
      <c r="M7" s="82">
        <v>13</v>
      </c>
    </row>
    <row r="8" spans="1:14" ht="12.75" customHeight="1" x14ac:dyDescent="0.2">
      <c r="A8" s="96">
        <v>1</v>
      </c>
      <c r="B8" s="105" t="s">
        <v>6</v>
      </c>
      <c r="C8" s="97" t="s">
        <v>61</v>
      </c>
      <c r="D8" s="84" t="s">
        <v>12</v>
      </c>
      <c r="E8" s="82" t="s">
        <v>17</v>
      </c>
      <c r="F8" s="54" t="s">
        <v>100</v>
      </c>
      <c r="G8" s="30">
        <f>H8+I8+J8+K8+L8+M8</f>
        <v>23632182394.32</v>
      </c>
      <c r="H8" s="30">
        <f>H9+H10+H11</f>
        <v>3791445870.6199999</v>
      </c>
      <c r="I8" s="30">
        <f t="shared" ref="I8:L8" si="0">I9+I10+I11</f>
        <v>4004499715.1599998</v>
      </c>
      <c r="J8" s="30">
        <f t="shared" si="0"/>
        <v>4346529115.75</v>
      </c>
      <c r="K8" s="30">
        <f t="shared" si="0"/>
        <v>4379722958.79</v>
      </c>
      <c r="L8" s="30">
        <f t="shared" si="0"/>
        <v>3555028367</v>
      </c>
      <c r="M8" s="30">
        <f t="shared" ref="M8" si="1">M9+M10+M11</f>
        <v>3554956367</v>
      </c>
      <c r="N8" s="70"/>
    </row>
    <row r="9" spans="1:14" ht="21" customHeight="1" x14ac:dyDescent="0.2">
      <c r="A9" s="96"/>
      <c r="B9" s="105"/>
      <c r="C9" s="97"/>
      <c r="D9" s="83" t="s">
        <v>119</v>
      </c>
      <c r="E9" s="82" t="s">
        <v>17</v>
      </c>
      <c r="F9" s="54" t="s">
        <v>17</v>
      </c>
      <c r="G9" s="30">
        <f t="shared" ref="G9:G72" si="2">H9+I9+J9+K9+L9+M9</f>
        <v>27344571.600000001</v>
      </c>
      <c r="H9" s="30">
        <f t="shared" ref="H9:L11" si="3">H13</f>
        <v>0</v>
      </c>
      <c r="I9" s="30">
        <f t="shared" si="3"/>
        <v>0</v>
      </c>
      <c r="J9" s="30">
        <f t="shared" si="3"/>
        <v>0</v>
      </c>
      <c r="K9" s="30">
        <f t="shared" si="3"/>
        <v>27344571.600000001</v>
      </c>
      <c r="L9" s="30">
        <f t="shared" si="3"/>
        <v>0</v>
      </c>
      <c r="M9" s="30">
        <f t="shared" ref="M9" si="4">M13</f>
        <v>0</v>
      </c>
      <c r="N9" s="70"/>
    </row>
    <row r="10" spans="1:14" x14ac:dyDescent="0.2">
      <c r="A10" s="96"/>
      <c r="B10" s="105"/>
      <c r="C10" s="97"/>
      <c r="D10" s="84" t="s">
        <v>13</v>
      </c>
      <c r="E10" s="82" t="s">
        <v>17</v>
      </c>
      <c r="F10" s="54" t="s">
        <v>17</v>
      </c>
      <c r="G10" s="30">
        <f t="shared" si="2"/>
        <v>15900607524.4</v>
      </c>
      <c r="H10" s="30">
        <f t="shared" si="3"/>
        <v>2585595100</v>
      </c>
      <c r="I10" s="30">
        <f t="shared" si="3"/>
        <v>2709636417.4000001</v>
      </c>
      <c r="J10" s="30">
        <f t="shared" si="3"/>
        <v>3001827490</v>
      </c>
      <c r="K10" s="30">
        <f t="shared" si="3"/>
        <v>3036054893</v>
      </c>
      <c r="L10" s="30">
        <f t="shared" si="3"/>
        <v>2283782812</v>
      </c>
      <c r="M10" s="30">
        <f t="shared" ref="M10" si="5">M14</f>
        <v>2283710812</v>
      </c>
      <c r="N10" s="70"/>
    </row>
    <row r="11" spans="1:14" ht="33.75" x14ac:dyDescent="0.2">
      <c r="A11" s="96"/>
      <c r="B11" s="105"/>
      <c r="C11" s="97"/>
      <c r="D11" s="84" t="s">
        <v>41</v>
      </c>
      <c r="E11" s="82" t="s">
        <v>17</v>
      </c>
      <c r="F11" s="54" t="s">
        <v>17</v>
      </c>
      <c r="G11" s="30">
        <f t="shared" si="2"/>
        <v>7704230298.3199997</v>
      </c>
      <c r="H11" s="30">
        <f>H15</f>
        <v>1205850770.6199999</v>
      </c>
      <c r="I11" s="30">
        <f t="shared" si="3"/>
        <v>1294863297.7599998</v>
      </c>
      <c r="J11" s="30">
        <f t="shared" si="3"/>
        <v>1344701625.75</v>
      </c>
      <c r="K11" s="30">
        <f t="shared" si="3"/>
        <v>1316323494.1899998</v>
      </c>
      <c r="L11" s="30">
        <f t="shared" si="3"/>
        <v>1271245555</v>
      </c>
      <c r="M11" s="30">
        <f t="shared" ref="M11" si="6">M15</f>
        <v>1271245555</v>
      </c>
    </row>
    <row r="12" spans="1:14" ht="12.75" customHeight="1" x14ac:dyDescent="0.2">
      <c r="A12" s="96">
        <v>2</v>
      </c>
      <c r="B12" s="98" t="s">
        <v>51</v>
      </c>
      <c r="C12" s="97" t="s">
        <v>61</v>
      </c>
      <c r="D12" s="84" t="s">
        <v>12</v>
      </c>
      <c r="E12" s="82">
        <v>741</v>
      </c>
      <c r="F12" s="54" t="s">
        <v>17</v>
      </c>
      <c r="G12" s="30">
        <f t="shared" si="2"/>
        <v>23632182394.32</v>
      </c>
      <c r="H12" s="30">
        <f>H13+H14+H15</f>
        <v>3791445870.6199999</v>
      </c>
      <c r="I12" s="30">
        <f t="shared" ref="I12:L12" si="7">I13+I14+I15</f>
        <v>4004499715.1599998</v>
      </c>
      <c r="J12" s="30">
        <f t="shared" si="7"/>
        <v>4346529115.75</v>
      </c>
      <c r="K12" s="30">
        <f t="shared" si="7"/>
        <v>4379722958.79</v>
      </c>
      <c r="L12" s="30">
        <f t="shared" si="7"/>
        <v>3555028367</v>
      </c>
      <c r="M12" s="30">
        <f t="shared" ref="M12" si="8">M13+M14+M15</f>
        <v>3554956367</v>
      </c>
    </row>
    <row r="13" spans="1:14" ht="23.25" customHeight="1" x14ac:dyDescent="0.2">
      <c r="A13" s="96"/>
      <c r="B13" s="98"/>
      <c r="C13" s="97"/>
      <c r="D13" s="83" t="s">
        <v>119</v>
      </c>
      <c r="E13" s="82" t="s">
        <v>17</v>
      </c>
      <c r="F13" s="54" t="s">
        <v>17</v>
      </c>
      <c r="G13" s="30">
        <f t="shared" si="2"/>
        <v>27344571.600000001</v>
      </c>
      <c r="H13" s="30">
        <f>H31</f>
        <v>0</v>
      </c>
      <c r="I13" s="30">
        <f t="shared" ref="I13:L13" si="9">I31</f>
        <v>0</v>
      </c>
      <c r="J13" s="30">
        <f t="shared" si="9"/>
        <v>0</v>
      </c>
      <c r="K13" s="30">
        <f t="shared" si="9"/>
        <v>27344571.600000001</v>
      </c>
      <c r="L13" s="30">
        <f t="shared" si="9"/>
        <v>0</v>
      </c>
      <c r="M13" s="30">
        <f t="shared" ref="M13" si="10">M31</f>
        <v>0</v>
      </c>
    </row>
    <row r="14" spans="1:14" x14ac:dyDescent="0.2">
      <c r="A14" s="96"/>
      <c r="B14" s="98"/>
      <c r="C14" s="97"/>
      <c r="D14" s="84" t="s">
        <v>13</v>
      </c>
      <c r="E14" s="82">
        <v>741</v>
      </c>
      <c r="F14" s="54" t="s">
        <v>17</v>
      </c>
      <c r="G14" s="30">
        <f t="shared" si="2"/>
        <v>15900607524.4</v>
      </c>
      <c r="H14" s="30">
        <f>H21+H32</f>
        <v>2585595100</v>
      </c>
      <c r="I14" s="30">
        <f>I21+I24+I32</f>
        <v>2709636417.4000001</v>
      </c>
      <c r="J14" s="30">
        <f t="shared" ref="J14:L14" si="11">J21+J24+J32</f>
        <v>3001827490</v>
      </c>
      <c r="K14" s="30">
        <f t="shared" si="11"/>
        <v>3036054893</v>
      </c>
      <c r="L14" s="30">
        <f t="shared" si="11"/>
        <v>2283782812</v>
      </c>
      <c r="M14" s="30">
        <f t="shared" ref="M14" si="12">M21+M24+M32</f>
        <v>2283710812</v>
      </c>
    </row>
    <row r="15" spans="1:14" ht="50.25" customHeight="1" x14ac:dyDescent="0.2">
      <c r="A15" s="96"/>
      <c r="B15" s="98"/>
      <c r="C15" s="97"/>
      <c r="D15" s="84" t="s">
        <v>41</v>
      </c>
      <c r="E15" s="82">
        <v>741</v>
      </c>
      <c r="F15" s="54" t="s">
        <v>17</v>
      </c>
      <c r="G15" s="30">
        <f t="shared" si="2"/>
        <v>7704230298.3199997</v>
      </c>
      <c r="H15" s="30">
        <f>H17+H22+H25+H26+H28+H29+H33</f>
        <v>1205850770.6199999</v>
      </c>
      <c r="I15" s="30">
        <f t="shared" ref="I15:L15" si="13">I17+I22+I25+I26+I28+I29+I33</f>
        <v>1294863297.7599998</v>
      </c>
      <c r="J15" s="30">
        <f t="shared" si="13"/>
        <v>1344701625.75</v>
      </c>
      <c r="K15" s="30">
        <f t="shared" si="13"/>
        <v>1316323494.1899998</v>
      </c>
      <c r="L15" s="30">
        <f t="shared" si="13"/>
        <v>1271245555</v>
      </c>
      <c r="M15" s="30">
        <f t="shared" ref="M15" si="14">M17+M22+M25+M26+M28+M29+M33</f>
        <v>1271245555</v>
      </c>
    </row>
    <row r="16" spans="1:14" ht="12.75" customHeight="1" x14ac:dyDescent="0.2">
      <c r="A16" s="96">
        <v>3</v>
      </c>
      <c r="B16" s="98" t="s">
        <v>53</v>
      </c>
      <c r="C16" s="97" t="s">
        <v>62</v>
      </c>
      <c r="D16" s="84" t="s">
        <v>1</v>
      </c>
      <c r="E16" s="82">
        <v>741</v>
      </c>
      <c r="F16" s="54" t="s">
        <v>99</v>
      </c>
      <c r="G16" s="30">
        <f t="shared" si="2"/>
        <v>347731968</v>
      </c>
      <c r="H16" s="30">
        <f>H17</f>
        <v>57929000</v>
      </c>
      <c r="I16" s="30">
        <f t="shared" ref="I16:M17" si="15">I17</f>
        <v>52824000</v>
      </c>
      <c r="J16" s="30">
        <f t="shared" si="15"/>
        <v>55477492</v>
      </c>
      <c r="K16" s="30">
        <f t="shared" si="15"/>
        <v>60500492</v>
      </c>
      <c r="L16" s="30">
        <f t="shared" si="15"/>
        <v>60500492</v>
      </c>
      <c r="M16" s="30">
        <f t="shared" si="15"/>
        <v>60500492</v>
      </c>
    </row>
    <row r="17" spans="1:13" ht="33.75" x14ac:dyDescent="0.2">
      <c r="A17" s="96"/>
      <c r="B17" s="98"/>
      <c r="C17" s="97"/>
      <c r="D17" s="84" t="s">
        <v>41</v>
      </c>
      <c r="E17" s="82">
        <v>741</v>
      </c>
      <c r="F17" s="54" t="s">
        <v>99</v>
      </c>
      <c r="G17" s="30">
        <f t="shared" si="2"/>
        <v>347731968</v>
      </c>
      <c r="H17" s="30">
        <f>H18</f>
        <v>57929000</v>
      </c>
      <c r="I17" s="30">
        <f t="shared" si="15"/>
        <v>52824000</v>
      </c>
      <c r="J17" s="30">
        <f t="shared" si="15"/>
        <v>55477492</v>
      </c>
      <c r="K17" s="30">
        <f t="shared" si="15"/>
        <v>60500492</v>
      </c>
      <c r="L17" s="30">
        <f t="shared" si="15"/>
        <v>60500492</v>
      </c>
      <c r="M17" s="30">
        <f t="shared" si="15"/>
        <v>60500492</v>
      </c>
    </row>
    <row r="18" spans="1:13" ht="56.25" x14ac:dyDescent="0.2">
      <c r="A18" s="83">
        <v>4</v>
      </c>
      <c r="B18" s="85" t="s">
        <v>47</v>
      </c>
      <c r="C18" s="84" t="s">
        <v>62</v>
      </c>
      <c r="D18" s="84" t="s">
        <v>41</v>
      </c>
      <c r="E18" s="82">
        <v>741</v>
      </c>
      <c r="F18" s="54" t="s">
        <v>99</v>
      </c>
      <c r="G18" s="30">
        <f t="shared" si="2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83">
        <v>5</v>
      </c>
      <c r="B19" s="85" t="s">
        <v>54</v>
      </c>
      <c r="C19" s="84" t="s">
        <v>62</v>
      </c>
      <c r="D19" s="84" t="s">
        <v>43</v>
      </c>
      <c r="E19" s="82">
        <v>741</v>
      </c>
      <c r="F19" s="54" t="s">
        <v>17</v>
      </c>
      <c r="G19" s="30">
        <f t="shared" si="2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96">
        <v>6</v>
      </c>
      <c r="B20" s="98" t="s">
        <v>52</v>
      </c>
      <c r="C20" s="97" t="s">
        <v>61</v>
      </c>
      <c r="D20" s="84" t="s">
        <v>12</v>
      </c>
      <c r="E20" s="82">
        <v>741</v>
      </c>
      <c r="F20" s="54" t="s">
        <v>17</v>
      </c>
      <c r="G20" s="30">
        <f t="shared" si="2"/>
        <v>22657876364.049999</v>
      </c>
      <c r="H20" s="30">
        <f t="shared" ref="H20:M20" si="16">H21+H22</f>
        <v>3594784509.6199999</v>
      </c>
      <c r="I20" s="30">
        <f t="shared" si="16"/>
        <v>3777859702.8999996</v>
      </c>
      <c r="J20" s="30">
        <f t="shared" si="16"/>
        <v>4193063807.1999998</v>
      </c>
      <c r="K20" s="30">
        <f t="shared" si="16"/>
        <v>4225666058.3299999</v>
      </c>
      <c r="L20" s="30">
        <f t="shared" si="16"/>
        <v>3433287143</v>
      </c>
      <c r="M20" s="30">
        <f t="shared" si="16"/>
        <v>3433215143</v>
      </c>
    </row>
    <row r="21" spans="1:13" x14ac:dyDescent="0.2">
      <c r="A21" s="96"/>
      <c r="B21" s="98"/>
      <c r="C21" s="97"/>
      <c r="D21" s="84" t="s">
        <v>13</v>
      </c>
      <c r="E21" s="82">
        <v>741</v>
      </c>
      <c r="F21" s="54" t="s">
        <v>17</v>
      </c>
      <c r="G21" s="30">
        <f t="shared" si="2"/>
        <v>15890723907</v>
      </c>
      <c r="H21" s="30">
        <f>H38</f>
        <v>2585595100</v>
      </c>
      <c r="I21" s="30">
        <f t="shared" ref="I21:L22" si="17">I38</f>
        <v>2699752800</v>
      </c>
      <c r="J21" s="30">
        <f t="shared" si="17"/>
        <v>3001827490</v>
      </c>
      <c r="K21" s="30">
        <f t="shared" si="17"/>
        <v>3036054893</v>
      </c>
      <c r="L21" s="30">
        <f t="shared" si="17"/>
        <v>2283782812</v>
      </c>
      <c r="M21" s="30">
        <f t="shared" ref="M21" si="18">M38</f>
        <v>2283710812</v>
      </c>
    </row>
    <row r="22" spans="1:13" ht="33.75" x14ac:dyDescent="0.2">
      <c r="A22" s="96"/>
      <c r="B22" s="98"/>
      <c r="C22" s="97"/>
      <c r="D22" s="84" t="s">
        <v>41</v>
      </c>
      <c r="E22" s="82">
        <v>741</v>
      </c>
      <c r="F22" s="54" t="s">
        <v>17</v>
      </c>
      <c r="G22" s="30">
        <f t="shared" si="2"/>
        <v>6767152457.0500002</v>
      </c>
      <c r="H22" s="30">
        <f>H39</f>
        <v>1009189409.62</v>
      </c>
      <c r="I22" s="30">
        <f t="shared" si="17"/>
        <v>1078106902.8999999</v>
      </c>
      <c r="J22" s="30">
        <f t="shared" si="17"/>
        <v>1191236317.2</v>
      </c>
      <c r="K22" s="30">
        <f t="shared" si="17"/>
        <v>1189611165.3299999</v>
      </c>
      <c r="L22" s="30">
        <f t="shared" si="17"/>
        <v>1149504331</v>
      </c>
      <c r="M22" s="30">
        <f t="shared" ref="M22" si="19">M39</f>
        <v>1149504331</v>
      </c>
    </row>
    <row r="23" spans="1:13" ht="39" customHeight="1" x14ac:dyDescent="0.2">
      <c r="A23" s="99">
        <v>7</v>
      </c>
      <c r="B23" s="117" t="s">
        <v>73</v>
      </c>
      <c r="C23" s="109" t="s">
        <v>62</v>
      </c>
      <c r="D23" s="84" t="s">
        <v>12</v>
      </c>
      <c r="E23" s="82">
        <v>741</v>
      </c>
      <c r="F23" s="54" t="s">
        <v>17</v>
      </c>
      <c r="G23" s="30">
        <f t="shared" si="2"/>
        <v>331608281.28000003</v>
      </c>
      <c r="H23" s="30">
        <f>H24+H25</f>
        <v>42401900</v>
      </c>
      <c r="I23" s="30">
        <f t="shared" ref="I23:L23" si="20">I24+I25</f>
        <v>62724066.529999994</v>
      </c>
      <c r="J23" s="30">
        <f t="shared" si="20"/>
        <v>83285518.75</v>
      </c>
      <c r="K23" s="30">
        <f t="shared" si="20"/>
        <v>47056932</v>
      </c>
      <c r="L23" s="30">
        <f t="shared" si="20"/>
        <v>48069932.000000007</v>
      </c>
      <c r="M23" s="30">
        <f t="shared" ref="M23" si="21">M24+M25</f>
        <v>48069932</v>
      </c>
    </row>
    <row r="24" spans="1:13" x14ac:dyDescent="0.2">
      <c r="A24" s="100"/>
      <c r="B24" s="118"/>
      <c r="C24" s="110"/>
      <c r="D24" s="84" t="s">
        <v>13</v>
      </c>
      <c r="E24" s="82">
        <v>741</v>
      </c>
      <c r="F24" s="54" t="s">
        <v>17</v>
      </c>
      <c r="G24" s="30">
        <f t="shared" si="2"/>
        <v>9883617.4000000004</v>
      </c>
      <c r="H24" s="30">
        <f>H56</f>
        <v>0</v>
      </c>
      <c r="I24" s="30">
        <f t="shared" ref="I24:L24" si="22">I56</f>
        <v>9883617.4000000004</v>
      </c>
      <c r="J24" s="30">
        <f t="shared" si="22"/>
        <v>0</v>
      </c>
      <c r="K24" s="30">
        <f t="shared" si="22"/>
        <v>0</v>
      </c>
      <c r="L24" s="30">
        <f t="shared" si="22"/>
        <v>0</v>
      </c>
      <c r="M24" s="30">
        <f t="shared" ref="M24" si="23">M56</f>
        <v>0</v>
      </c>
    </row>
    <row r="25" spans="1:13" ht="33.75" x14ac:dyDescent="0.2">
      <c r="A25" s="101"/>
      <c r="B25" s="119"/>
      <c r="C25" s="111"/>
      <c r="D25" s="84" t="s">
        <v>41</v>
      </c>
      <c r="E25" s="82">
        <v>741</v>
      </c>
      <c r="F25" s="54" t="s">
        <v>17</v>
      </c>
      <c r="G25" s="30">
        <f t="shared" si="2"/>
        <v>321724663.88</v>
      </c>
      <c r="H25" s="30">
        <f t="shared" ref="H25:M25" si="24">H54</f>
        <v>42401900</v>
      </c>
      <c r="I25" s="30">
        <f t="shared" si="24"/>
        <v>52840449.129999995</v>
      </c>
      <c r="J25" s="30">
        <f t="shared" si="24"/>
        <v>83285518.75</v>
      </c>
      <c r="K25" s="30">
        <f t="shared" si="24"/>
        <v>47056932</v>
      </c>
      <c r="L25" s="30">
        <f t="shared" si="24"/>
        <v>48069932.000000007</v>
      </c>
      <c r="M25" s="30">
        <f t="shared" si="24"/>
        <v>48069932</v>
      </c>
    </row>
    <row r="26" spans="1:13" ht="67.5" x14ac:dyDescent="0.2">
      <c r="A26" s="83">
        <v>8</v>
      </c>
      <c r="B26" s="19" t="s">
        <v>74</v>
      </c>
      <c r="C26" s="84" t="s">
        <v>65</v>
      </c>
      <c r="D26" s="84" t="s">
        <v>41</v>
      </c>
      <c r="E26" s="82">
        <v>741</v>
      </c>
      <c r="F26" s="54" t="s">
        <v>17</v>
      </c>
      <c r="G26" s="30">
        <f t="shared" si="2"/>
        <v>180182951.73000002</v>
      </c>
      <c r="H26" s="30">
        <f t="shared" ref="H26:M26" si="25">H71</f>
        <v>83250981</v>
      </c>
      <c r="I26" s="30">
        <f t="shared" si="25"/>
        <v>96931970.730000004</v>
      </c>
      <c r="J26" s="30">
        <f t="shared" si="25"/>
        <v>0</v>
      </c>
      <c r="K26" s="30">
        <f t="shared" si="25"/>
        <v>0</v>
      </c>
      <c r="L26" s="30">
        <f t="shared" si="25"/>
        <v>0</v>
      </c>
      <c r="M26" s="30">
        <f t="shared" si="25"/>
        <v>0</v>
      </c>
    </row>
    <row r="27" spans="1:13" ht="56.25" x14ac:dyDescent="0.2">
      <c r="A27" s="83">
        <v>9</v>
      </c>
      <c r="B27" s="85" t="s">
        <v>75</v>
      </c>
      <c r="C27" s="84" t="s">
        <v>46</v>
      </c>
      <c r="D27" s="84" t="s">
        <v>43</v>
      </c>
      <c r="E27" s="82">
        <v>741</v>
      </c>
      <c r="F27" s="54" t="s">
        <v>17</v>
      </c>
      <c r="G27" s="30">
        <f t="shared" si="2"/>
        <v>0</v>
      </c>
      <c r="H27" s="30">
        <f>H80</f>
        <v>0</v>
      </c>
      <c r="I27" s="30">
        <f t="shared" ref="I27:L27" si="26">I80</f>
        <v>0</v>
      </c>
      <c r="J27" s="30">
        <f t="shared" si="26"/>
        <v>0</v>
      </c>
      <c r="K27" s="30">
        <f t="shared" si="26"/>
        <v>0</v>
      </c>
      <c r="L27" s="30">
        <f t="shared" si="26"/>
        <v>0</v>
      </c>
      <c r="M27" s="30">
        <f t="shared" ref="M27" si="27">M80</f>
        <v>0</v>
      </c>
    </row>
    <row r="28" spans="1:13" ht="78.75" x14ac:dyDescent="0.2">
      <c r="A28" s="83">
        <v>10</v>
      </c>
      <c r="B28" s="85" t="s">
        <v>76</v>
      </c>
      <c r="C28" s="84" t="s">
        <v>62</v>
      </c>
      <c r="D28" s="84" t="s">
        <v>41</v>
      </c>
      <c r="E28" s="82">
        <v>741</v>
      </c>
      <c r="F28" s="54" t="s">
        <v>17</v>
      </c>
      <c r="G28" s="30">
        <f t="shared" si="2"/>
        <v>5814740</v>
      </c>
      <c r="H28" s="30">
        <f>H87</f>
        <v>1765980</v>
      </c>
      <c r="I28" s="30">
        <f t="shared" ref="I28:L28" si="28">I87</f>
        <v>1934430</v>
      </c>
      <c r="J28" s="30">
        <f t="shared" si="28"/>
        <v>2114330</v>
      </c>
      <c r="K28" s="30">
        <f t="shared" si="28"/>
        <v>0</v>
      </c>
      <c r="L28" s="30">
        <f t="shared" si="28"/>
        <v>0</v>
      </c>
      <c r="M28" s="30">
        <f t="shared" ref="M28" si="29">M87</f>
        <v>0</v>
      </c>
    </row>
    <row r="29" spans="1:13" ht="78.75" x14ac:dyDescent="0.2">
      <c r="A29" s="83">
        <v>11</v>
      </c>
      <c r="B29" s="85" t="s">
        <v>77</v>
      </c>
      <c r="C29" s="84" t="s">
        <v>62</v>
      </c>
      <c r="D29" s="84" t="s">
        <v>41</v>
      </c>
      <c r="E29" s="82">
        <v>741</v>
      </c>
      <c r="F29" s="54" t="s">
        <v>17</v>
      </c>
      <c r="G29" s="30">
        <f t="shared" si="2"/>
        <v>75639412.799999997</v>
      </c>
      <c r="H29" s="30">
        <f>H90</f>
        <v>11313500</v>
      </c>
      <c r="I29" s="30">
        <f>I90+I106</f>
        <v>12225545</v>
      </c>
      <c r="J29" s="30">
        <f t="shared" ref="J29:L29" si="30">J90+J106</f>
        <v>12587967.800000001</v>
      </c>
      <c r="K29" s="30">
        <f t="shared" si="30"/>
        <v>13170800</v>
      </c>
      <c r="L29" s="30">
        <f t="shared" si="30"/>
        <v>13170800</v>
      </c>
      <c r="M29" s="30">
        <f t="shared" ref="M29" si="31">M90+M106</f>
        <v>13170800</v>
      </c>
    </row>
    <row r="30" spans="1:13" ht="15.75" customHeight="1" x14ac:dyDescent="0.2">
      <c r="A30" s="99">
        <v>12</v>
      </c>
      <c r="B30" s="106" t="s">
        <v>120</v>
      </c>
      <c r="C30" s="109" t="s">
        <v>118</v>
      </c>
      <c r="D30" s="83" t="s">
        <v>1</v>
      </c>
      <c r="E30" s="82">
        <v>706</v>
      </c>
      <c r="F30" s="54" t="s">
        <v>17</v>
      </c>
      <c r="G30" s="30">
        <f t="shared" si="2"/>
        <v>33328676.460000001</v>
      </c>
      <c r="H30" s="30">
        <f>H31+H32+H33</f>
        <v>0</v>
      </c>
      <c r="I30" s="30">
        <f t="shared" ref="I30:L30" si="32">I31+I32+I33</f>
        <v>0</v>
      </c>
      <c r="J30" s="30">
        <f t="shared" si="32"/>
        <v>0</v>
      </c>
      <c r="K30" s="30">
        <f t="shared" si="32"/>
        <v>33328676.460000001</v>
      </c>
      <c r="L30" s="30">
        <f t="shared" si="32"/>
        <v>0</v>
      </c>
      <c r="M30" s="30">
        <f t="shared" ref="M30" si="33">M31+M32+M33</f>
        <v>0</v>
      </c>
    </row>
    <row r="31" spans="1:13" ht="22.5" customHeight="1" x14ac:dyDescent="0.2">
      <c r="A31" s="100"/>
      <c r="B31" s="107"/>
      <c r="C31" s="110"/>
      <c r="D31" s="83" t="s">
        <v>119</v>
      </c>
      <c r="E31" s="82">
        <v>706</v>
      </c>
      <c r="F31" s="54" t="s">
        <v>17</v>
      </c>
      <c r="G31" s="30">
        <f t="shared" si="2"/>
        <v>27344571.600000001</v>
      </c>
      <c r="H31" s="30">
        <f>H123</f>
        <v>0</v>
      </c>
      <c r="I31" s="30">
        <f t="shared" ref="I31:L31" si="34">I123</f>
        <v>0</v>
      </c>
      <c r="J31" s="30">
        <f t="shared" si="34"/>
        <v>0</v>
      </c>
      <c r="K31" s="30">
        <f t="shared" si="34"/>
        <v>27344571.600000001</v>
      </c>
      <c r="L31" s="30">
        <f t="shared" si="34"/>
        <v>0</v>
      </c>
      <c r="M31" s="30">
        <f t="shared" ref="M31" si="35">M123</f>
        <v>0</v>
      </c>
    </row>
    <row r="32" spans="1:13" ht="15.75" customHeight="1" x14ac:dyDescent="0.2">
      <c r="A32" s="100"/>
      <c r="B32" s="107"/>
      <c r="C32" s="110"/>
      <c r="D32" s="83" t="s">
        <v>13</v>
      </c>
      <c r="E32" s="82">
        <v>706</v>
      </c>
      <c r="F32" s="54" t="s">
        <v>17</v>
      </c>
      <c r="G32" s="30">
        <f t="shared" si="2"/>
        <v>0</v>
      </c>
      <c r="H32" s="30">
        <f>H124</f>
        <v>0</v>
      </c>
      <c r="I32" s="30">
        <f t="shared" ref="I32:L32" si="36">I124</f>
        <v>0</v>
      </c>
      <c r="J32" s="30">
        <f t="shared" si="36"/>
        <v>0</v>
      </c>
      <c r="K32" s="30">
        <f t="shared" si="36"/>
        <v>0</v>
      </c>
      <c r="L32" s="30">
        <f t="shared" si="36"/>
        <v>0</v>
      </c>
      <c r="M32" s="30">
        <f t="shared" ref="M32" si="37">M124</f>
        <v>0</v>
      </c>
    </row>
    <row r="33" spans="1:13" ht="35.25" hidden="1" customHeight="1" x14ac:dyDescent="0.2">
      <c r="A33" s="101"/>
      <c r="B33" s="108"/>
      <c r="C33" s="111"/>
      <c r="D33" s="83" t="s">
        <v>41</v>
      </c>
      <c r="E33" s="82"/>
      <c r="F33" s="54"/>
      <c r="G33" s="30">
        <f t="shared" si="2"/>
        <v>5984104.8600000003</v>
      </c>
      <c r="H33" s="30">
        <f>H125</f>
        <v>0</v>
      </c>
      <c r="I33" s="30">
        <f t="shared" ref="I33:L33" si="38">I125</f>
        <v>0</v>
      </c>
      <c r="J33" s="30">
        <f t="shared" si="38"/>
        <v>0</v>
      </c>
      <c r="K33" s="30">
        <f t="shared" si="38"/>
        <v>5984104.8600000003</v>
      </c>
      <c r="L33" s="30">
        <f t="shared" si="38"/>
        <v>0</v>
      </c>
      <c r="M33" s="30">
        <f t="shared" ref="M33" si="39">M125</f>
        <v>0</v>
      </c>
    </row>
    <row r="34" spans="1:13" ht="12.75" customHeight="1" x14ac:dyDescent="0.2">
      <c r="A34" s="96">
        <v>13</v>
      </c>
      <c r="B34" s="105" t="s">
        <v>14</v>
      </c>
      <c r="C34" s="97" t="s">
        <v>62</v>
      </c>
      <c r="D34" s="84" t="s">
        <v>1</v>
      </c>
      <c r="E34" s="82">
        <v>741</v>
      </c>
      <c r="F34" s="54" t="s">
        <v>101</v>
      </c>
      <c r="G34" s="30">
        <f t="shared" si="2"/>
        <v>22657876364.049999</v>
      </c>
      <c r="H34" s="30">
        <f t="shared" ref="H34:M34" si="40">H35+H36</f>
        <v>3594784509.6199999</v>
      </c>
      <c r="I34" s="30">
        <f t="shared" si="40"/>
        <v>3777859702.8999996</v>
      </c>
      <c r="J34" s="30">
        <f t="shared" si="40"/>
        <v>4193063807.1999998</v>
      </c>
      <c r="K34" s="30">
        <f t="shared" si="40"/>
        <v>4225666058.3299999</v>
      </c>
      <c r="L34" s="30">
        <f t="shared" si="40"/>
        <v>3433287143</v>
      </c>
      <c r="M34" s="30">
        <f t="shared" si="40"/>
        <v>3433215143</v>
      </c>
    </row>
    <row r="35" spans="1:13" x14ac:dyDescent="0.2">
      <c r="A35" s="96"/>
      <c r="B35" s="105"/>
      <c r="C35" s="97"/>
      <c r="D35" s="84" t="s">
        <v>13</v>
      </c>
      <c r="E35" s="82">
        <v>741</v>
      </c>
      <c r="F35" s="54" t="s">
        <v>101</v>
      </c>
      <c r="G35" s="30">
        <f t="shared" si="2"/>
        <v>15890723907</v>
      </c>
      <c r="H35" s="30">
        <f t="shared" ref="H35:L36" si="41">H38</f>
        <v>2585595100</v>
      </c>
      <c r="I35" s="30">
        <f t="shared" si="41"/>
        <v>2699752800</v>
      </c>
      <c r="J35" s="30">
        <f t="shared" si="41"/>
        <v>3001827490</v>
      </c>
      <c r="K35" s="30">
        <f t="shared" si="41"/>
        <v>3036054893</v>
      </c>
      <c r="L35" s="30">
        <f t="shared" si="41"/>
        <v>2283782812</v>
      </c>
      <c r="M35" s="30">
        <f t="shared" ref="M35" si="42">M38</f>
        <v>2283710812</v>
      </c>
    </row>
    <row r="36" spans="1:13" ht="33.75" x14ac:dyDescent="0.2">
      <c r="A36" s="96"/>
      <c r="B36" s="105"/>
      <c r="C36" s="97"/>
      <c r="D36" s="84" t="s">
        <v>41</v>
      </c>
      <c r="E36" s="82">
        <v>741</v>
      </c>
      <c r="F36" s="54" t="s">
        <v>101</v>
      </c>
      <c r="G36" s="30">
        <f t="shared" si="2"/>
        <v>6767152457.0500002</v>
      </c>
      <c r="H36" s="30">
        <f t="shared" si="41"/>
        <v>1009189409.62</v>
      </c>
      <c r="I36" s="30">
        <f t="shared" si="41"/>
        <v>1078106902.8999999</v>
      </c>
      <c r="J36" s="30">
        <f t="shared" si="41"/>
        <v>1191236317.2</v>
      </c>
      <c r="K36" s="30">
        <f t="shared" si="41"/>
        <v>1189611165.3299999</v>
      </c>
      <c r="L36" s="30">
        <f t="shared" si="41"/>
        <v>1149504331</v>
      </c>
      <c r="M36" s="30">
        <f t="shared" ref="M36" si="43">M39</f>
        <v>1149504331</v>
      </c>
    </row>
    <row r="37" spans="1:13" ht="12.75" customHeight="1" x14ac:dyDescent="0.2">
      <c r="A37" s="96">
        <v>14</v>
      </c>
      <c r="B37" s="98" t="s">
        <v>79</v>
      </c>
      <c r="C37" s="97" t="s">
        <v>61</v>
      </c>
      <c r="D37" s="84" t="s">
        <v>1</v>
      </c>
      <c r="E37" s="82">
        <v>741</v>
      </c>
      <c r="F37" s="54" t="s">
        <v>17</v>
      </c>
      <c r="G37" s="30">
        <f t="shared" si="2"/>
        <v>22657876364.049999</v>
      </c>
      <c r="H37" s="30">
        <f t="shared" ref="H37:M37" si="44">H38+H39</f>
        <v>3594784509.6199999</v>
      </c>
      <c r="I37" s="30">
        <f t="shared" si="44"/>
        <v>3777859702.8999996</v>
      </c>
      <c r="J37" s="30">
        <f t="shared" si="44"/>
        <v>4193063807.1999998</v>
      </c>
      <c r="K37" s="30">
        <f t="shared" si="44"/>
        <v>4225666058.3299999</v>
      </c>
      <c r="L37" s="30">
        <f t="shared" si="44"/>
        <v>3433287143</v>
      </c>
      <c r="M37" s="30">
        <f t="shared" si="44"/>
        <v>3433215143</v>
      </c>
    </row>
    <row r="38" spans="1:13" x14ac:dyDescent="0.2">
      <c r="A38" s="96"/>
      <c r="B38" s="98"/>
      <c r="C38" s="97"/>
      <c r="D38" s="84" t="s">
        <v>13</v>
      </c>
      <c r="E38" s="82">
        <v>741</v>
      </c>
      <c r="F38" s="54" t="s">
        <v>17</v>
      </c>
      <c r="G38" s="30">
        <f t="shared" si="2"/>
        <v>15890723907</v>
      </c>
      <c r="H38" s="30">
        <f t="shared" ref="H38:L39" si="45">H41</f>
        <v>2585595100</v>
      </c>
      <c r="I38" s="30">
        <f t="shared" si="45"/>
        <v>2699752800</v>
      </c>
      <c r="J38" s="30">
        <f t="shared" si="45"/>
        <v>3001827490</v>
      </c>
      <c r="K38" s="30">
        <f t="shared" si="45"/>
        <v>3036054893</v>
      </c>
      <c r="L38" s="30">
        <f t="shared" si="45"/>
        <v>2283782812</v>
      </c>
      <c r="M38" s="30">
        <f t="shared" ref="M38" si="46">M41</f>
        <v>2283710812</v>
      </c>
    </row>
    <row r="39" spans="1:13" ht="33.75" x14ac:dyDescent="0.2">
      <c r="A39" s="96"/>
      <c r="B39" s="98"/>
      <c r="C39" s="97"/>
      <c r="D39" s="84" t="s">
        <v>41</v>
      </c>
      <c r="E39" s="82">
        <v>741</v>
      </c>
      <c r="F39" s="54" t="s">
        <v>17</v>
      </c>
      <c r="G39" s="30">
        <f t="shared" si="2"/>
        <v>6767152457.0500002</v>
      </c>
      <c r="H39" s="30">
        <f t="shared" si="45"/>
        <v>1009189409.62</v>
      </c>
      <c r="I39" s="30">
        <f t="shared" si="45"/>
        <v>1078106902.8999999</v>
      </c>
      <c r="J39" s="30">
        <f t="shared" si="45"/>
        <v>1191236317.2</v>
      </c>
      <c r="K39" s="30">
        <f t="shared" si="45"/>
        <v>1189611165.3299999</v>
      </c>
      <c r="L39" s="30">
        <f t="shared" si="45"/>
        <v>1149504331</v>
      </c>
      <c r="M39" s="30">
        <f t="shared" ref="M39" si="47">M42</f>
        <v>1149504331</v>
      </c>
    </row>
    <row r="40" spans="1:13" ht="12.75" customHeight="1" x14ac:dyDescent="0.2">
      <c r="A40" s="96">
        <v>15</v>
      </c>
      <c r="B40" s="98" t="s">
        <v>80</v>
      </c>
      <c r="C40" s="97" t="s">
        <v>62</v>
      </c>
      <c r="D40" s="84" t="s">
        <v>1</v>
      </c>
      <c r="E40" s="82">
        <v>741</v>
      </c>
      <c r="F40" s="54" t="s">
        <v>17</v>
      </c>
      <c r="G40" s="30">
        <f t="shared" si="2"/>
        <v>22657876364.049999</v>
      </c>
      <c r="H40" s="30">
        <f t="shared" ref="H40:M40" si="48">H41+H42</f>
        <v>3594784509.6199999</v>
      </c>
      <c r="I40" s="30">
        <f t="shared" si="48"/>
        <v>3777859702.8999996</v>
      </c>
      <c r="J40" s="30">
        <f t="shared" si="48"/>
        <v>4193063807.1999998</v>
      </c>
      <c r="K40" s="30">
        <f t="shared" si="48"/>
        <v>4225666058.3299999</v>
      </c>
      <c r="L40" s="30">
        <f t="shared" si="48"/>
        <v>3433287143</v>
      </c>
      <c r="M40" s="30">
        <f t="shared" si="48"/>
        <v>3433215143</v>
      </c>
    </row>
    <row r="41" spans="1:13" x14ac:dyDescent="0.2">
      <c r="A41" s="96"/>
      <c r="B41" s="98"/>
      <c r="C41" s="97"/>
      <c r="D41" s="84" t="s">
        <v>13</v>
      </c>
      <c r="E41" s="82">
        <v>741</v>
      </c>
      <c r="F41" s="54" t="s">
        <v>17</v>
      </c>
      <c r="G41" s="30">
        <f t="shared" si="2"/>
        <v>15890723907</v>
      </c>
      <c r="H41" s="30">
        <f>H44+H51</f>
        <v>2585595100</v>
      </c>
      <c r="I41" s="30">
        <f>I44+I49+I51</f>
        <v>2699752800</v>
      </c>
      <c r="J41" s="30">
        <f t="shared" ref="J41:L41" si="49">J44+J49+J51</f>
        <v>3001827490</v>
      </c>
      <c r="K41" s="30">
        <f t="shared" si="49"/>
        <v>3036054893</v>
      </c>
      <c r="L41" s="30">
        <f t="shared" si="49"/>
        <v>2283782812</v>
      </c>
      <c r="M41" s="30">
        <f t="shared" ref="M41" si="50">M44+M49+M51</f>
        <v>2283710812</v>
      </c>
    </row>
    <row r="42" spans="1:13" ht="54.75" customHeight="1" x14ac:dyDescent="0.2">
      <c r="A42" s="96"/>
      <c r="B42" s="98"/>
      <c r="C42" s="97"/>
      <c r="D42" s="84" t="s">
        <v>41</v>
      </c>
      <c r="E42" s="82">
        <v>741</v>
      </c>
      <c r="F42" s="54" t="s">
        <v>17</v>
      </c>
      <c r="G42" s="30">
        <f t="shared" si="2"/>
        <v>6767152457.0500002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L42" si="51">J45+J46+J47+J48+J50</f>
        <v>1191236317.2</v>
      </c>
      <c r="K42" s="30">
        <f t="shared" si="51"/>
        <v>1189611165.3299999</v>
      </c>
      <c r="L42" s="30">
        <f t="shared" si="51"/>
        <v>1149504331</v>
      </c>
      <c r="M42" s="30">
        <f t="shared" ref="M42" si="52">M45+M46+M47+M48+M50</f>
        <v>1149504331</v>
      </c>
    </row>
    <row r="43" spans="1:13" ht="12.75" customHeight="1" x14ac:dyDescent="0.2">
      <c r="A43" s="96">
        <v>16</v>
      </c>
      <c r="B43" s="98" t="s">
        <v>55</v>
      </c>
      <c r="C43" s="97" t="s">
        <v>62</v>
      </c>
      <c r="D43" s="84" t="s">
        <v>1</v>
      </c>
      <c r="E43" s="82">
        <v>741</v>
      </c>
      <c r="F43" s="54" t="s">
        <v>17</v>
      </c>
      <c r="G43" s="30">
        <f t="shared" si="2"/>
        <v>22458968900.449997</v>
      </c>
      <c r="H43" s="30">
        <f t="shared" ref="H43:M43" si="53">H44+H45</f>
        <v>3543863168.8199997</v>
      </c>
      <c r="I43" s="30">
        <f t="shared" si="53"/>
        <v>3738279131.3000002</v>
      </c>
      <c r="J43" s="30">
        <f t="shared" si="53"/>
        <v>4136012163</v>
      </c>
      <c r="K43" s="30">
        <f t="shared" si="53"/>
        <v>4208548089.3299999</v>
      </c>
      <c r="L43" s="30">
        <f t="shared" si="53"/>
        <v>3416169174</v>
      </c>
      <c r="M43" s="30">
        <f t="shared" si="53"/>
        <v>3416097174</v>
      </c>
    </row>
    <row r="44" spans="1:13" x14ac:dyDescent="0.2">
      <c r="A44" s="96"/>
      <c r="B44" s="98"/>
      <c r="C44" s="97"/>
      <c r="D44" s="84" t="s">
        <v>13</v>
      </c>
      <c r="E44" s="82">
        <v>741</v>
      </c>
      <c r="F44" s="54" t="s">
        <v>102</v>
      </c>
      <c r="G44" s="30">
        <f t="shared" si="2"/>
        <v>15871425007</v>
      </c>
      <c r="H44" s="30">
        <f>2532124600+24888100+28582400</f>
        <v>2585595100</v>
      </c>
      <c r="I44" s="30">
        <f>409386300+1088436400+1093393500+31067100-3065300+8955100+33279500+9201900+2592400+1799600+16880400</f>
        <v>2691926900</v>
      </c>
      <c r="J44" s="30">
        <f>2714606200+55222300+16544100+15287300+44398600+69202790+75093200</f>
        <v>2990354490</v>
      </c>
      <c r="K44" s="30">
        <f>2746312800+244503911+45238182</f>
        <v>3036054893</v>
      </c>
      <c r="L44" s="30">
        <f>2283782800+12</f>
        <v>2283782812</v>
      </c>
      <c r="M44" s="30">
        <f>2283710800+12</f>
        <v>2283710812</v>
      </c>
    </row>
    <row r="45" spans="1:13" ht="33.75" x14ac:dyDescent="0.2">
      <c r="A45" s="96"/>
      <c r="B45" s="98"/>
      <c r="C45" s="97"/>
      <c r="D45" s="84" t="s">
        <v>41</v>
      </c>
      <c r="E45" s="82">
        <v>741</v>
      </c>
      <c r="F45" s="54" t="s">
        <v>103</v>
      </c>
      <c r="G45" s="30">
        <f t="shared" si="2"/>
        <v>6587543893.4499998</v>
      </c>
      <c r="H45" s="30">
        <f>1100851820-43422600-2132000-25542830-71486321.18</f>
        <v>958268068.81999993</v>
      </c>
      <c r="I45" s="30">
        <f>1069929338-18577106.7-17000000+12000000</f>
        <v>1046352231.3</v>
      </c>
      <c r="J45" s="30">
        <f>1278823157.02-58603394.34-112979206.68+15890306+17004300+16587100-11716267+651678</f>
        <v>1145657673</v>
      </c>
      <c r="K45" s="31">
        <f>685742282.22+18612851.15+127756123.96+428594445+14617438.32+21530862+7618766+10279555+175949416-358315377.65+35000000+5106834.33</f>
        <v>1172493196.3299999</v>
      </c>
      <c r="L45" s="31">
        <f>1493591850.04-361205488.04</f>
        <v>1132386362</v>
      </c>
      <c r="M45" s="31">
        <f>1497652980.04-365266618.04</f>
        <v>1132386362</v>
      </c>
    </row>
    <row r="46" spans="1:13" ht="67.5" x14ac:dyDescent="0.2">
      <c r="A46" s="83">
        <v>17</v>
      </c>
      <c r="B46" s="21" t="s">
        <v>87</v>
      </c>
      <c r="C46" s="84" t="s">
        <v>62</v>
      </c>
      <c r="D46" s="84" t="s">
        <v>41</v>
      </c>
      <c r="E46" s="82">
        <v>741</v>
      </c>
      <c r="F46" s="54" t="s">
        <v>104</v>
      </c>
      <c r="G46" s="30">
        <f t="shared" si="2"/>
        <v>174089189.13999999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30">
        <f>28180610-14363000+6966267+582832.2+3000000+19411935+300000+1500000</f>
        <v>45578644.200000003</v>
      </c>
      <c r="K46" s="30">
        <f>111183890-95251950-500000-166000+1186029</f>
        <v>16451969</v>
      </c>
      <c r="L46" s="30">
        <f>111183890-95251950</f>
        <v>15931940</v>
      </c>
      <c r="M46" s="30">
        <f>111183890-95251950</f>
        <v>15931940</v>
      </c>
    </row>
    <row r="47" spans="1:13" ht="56.25" x14ac:dyDescent="0.2">
      <c r="A47" s="83">
        <v>18</v>
      </c>
      <c r="B47" s="21" t="s">
        <v>59</v>
      </c>
      <c r="C47" s="84" t="s">
        <v>61</v>
      </c>
      <c r="D47" s="84" t="s">
        <v>41</v>
      </c>
      <c r="E47" s="82">
        <v>741</v>
      </c>
      <c r="F47" s="54" t="s">
        <v>125</v>
      </c>
      <c r="G47" s="30">
        <f t="shared" si="2"/>
        <v>3065332.46</v>
      </c>
      <c r="H47" s="30">
        <f>2132000+60000+220000-12667.54</f>
        <v>2399332.46</v>
      </c>
      <c r="I47" s="30">
        <v>0</v>
      </c>
      <c r="J47" s="30">
        <v>0</v>
      </c>
      <c r="K47" s="31">
        <f>500000+166000</f>
        <v>666000</v>
      </c>
      <c r="L47" s="31">
        <v>0</v>
      </c>
      <c r="M47" s="31">
        <v>0</v>
      </c>
    </row>
    <row r="48" spans="1:13" ht="56.25" x14ac:dyDescent="0.2">
      <c r="A48" s="83">
        <v>19</v>
      </c>
      <c r="B48" s="22" t="s">
        <v>50</v>
      </c>
      <c r="C48" s="84" t="s">
        <v>62</v>
      </c>
      <c r="D48" s="84" t="s">
        <v>41</v>
      </c>
      <c r="E48" s="82">
        <v>741</v>
      </c>
      <c r="F48" s="54" t="s">
        <v>17</v>
      </c>
      <c r="G48" s="30">
        <f t="shared" si="2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83">
        <v>19</v>
      </c>
      <c r="B49" s="22" t="s">
        <v>91</v>
      </c>
      <c r="C49" s="84" t="s">
        <v>61</v>
      </c>
      <c r="D49" s="84" t="s">
        <v>92</v>
      </c>
      <c r="E49" s="82">
        <v>741</v>
      </c>
      <c r="F49" s="54" t="s">
        <v>17</v>
      </c>
      <c r="G49" s="30">
        <f t="shared" si="2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54">6550000-6550000</f>
        <v>0</v>
      </c>
      <c r="M49" s="30">
        <f t="shared" si="54"/>
        <v>0</v>
      </c>
    </row>
    <row r="50" spans="1:13" ht="56.25" x14ac:dyDescent="0.2">
      <c r="A50" s="83">
        <v>20</v>
      </c>
      <c r="B50" s="22" t="s">
        <v>67</v>
      </c>
      <c r="C50" s="84" t="s">
        <v>61</v>
      </c>
      <c r="D50" s="84" t="s">
        <v>41</v>
      </c>
      <c r="E50" s="82">
        <v>741</v>
      </c>
      <c r="F50" s="54" t="s">
        <v>105</v>
      </c>
      <c r="G50" s="30">
        <f t="shared" si="2"/>
        <v>2372058</v>
      </c>
      <c r="H50" s="30">
        <v>0</v>
      </c>
      <c r="I50" s="30">
        <f>1186029-1186029</f>
        <v>0</v>
      </c>
      <c r="J50" s="30">
        <f>1970670-784641-1186029</f>
        <v>0</v>
      </c>
      <c r="K50" s="30">
        <f>1762877-576848-1186029</f>
        <v>0</v>
      </c>
      <c r="L50" s="30">
        <f>1762877-576848</f>
        <v>1186029</v>
      </c>
      <c r="M50" s="30">
        <f>1762877-576848</f>
        <v>1186029</v>
      </c>
    </row>
    <row r="51" spans="1:13" ht="101.25" x14ac:dyDescent="0.2">
      <c r="A51" s="86">
        <v>21</v>
      </c>
      <c r="B51" s="48" t="s">
        <v>89</v>
      </c>
      <c r="C51" s="84" t="s">
        <v>61</v>
      </c>
      <c r="D51" s="84" t="s">
        <v>13</v>
      </c>
      <c r="E51" s="82">
        <v>741</v>
      </c>
      <c r="F51" s="54" t="s">
        <v>106</v>
      </c>
      <c r="G51" s="30">
        <f t="shared" si="2"/>
        <v>19298900</v>
      </c>
      <c r="H51" s="30">
        <v>0</v>
      </c>
      <c r="I51" s="30">
        <v>7825900</v>
      </c>
      <c r="J51" s="30">
        <f>4455300+1292000+5725700</f>
        <v>11473000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99">
        <v>22</v>
      </c>
      <c r="B52" s="112" t="s">
        <v>15</v>
      </c>
      <c r="C52" s="109" t="s">
        <v>62</v>
      </c>
      <c r="D52" s="84" t="s">
        <v>1</v>
      </c>
      <c r="E52" s="82">
        <v>741</v>
      </c>
      <c r="F52" s="54" t="s">
        <v>107</v>
      </c>
      <c r="G52" s="30">
        <f t="shared" si="2"/>
        <v>331608281.28000003</v>
      </c>
      <c r="H52" s="30">
        <f>H53+H54</f>
        <v>42401900</v>
      </c>
      <c r="I52" s="30">
        <f>I53+I54</f>
        <v>62724066.529999994</v>
      </c>
      <c r="J52" s="30">
        <f t="shared" ref="J52:L52" si="55">J53+J54</f>
        <v>83285518.75</v>
      </c>
      <c r="K52" s="30">
        <f t="shared" si="55"/>
        <v>47056932</v>
      </c>
      <c r="L52" s="30">
        <f t="shared" si="55"/>
        <v>48069932.000000007</v>
      </c>
      <c r="M52" s="30">
        <f t="shared" ref="M52" si="56">M53+M54</f>
        <v>48069932</v>
      </c>
    </row>
    <row r="53" spans="1:13" ht="12.75" customHeight="1" x14ac:dyDescent="0.2">
      <c r="A53" s="100"/>
      <c r="B53" s="113"/>
      <c r="C53" s="110"/>
      <c r="D53" s="84" t="s">
        <v>13</v>
      </c>
      <c r="E53" s="82">
        <v>741</v>
      </c>
      <c r="F53" s="54" t="s">
        <v>107</v>
      </c>
      <c r="G53" s="30">
        <f t="shared" si="2"/>
        <v>9883617.4000000004</v>
      </c>
      <c r="H53" s="30">
        <f>H56</f>
        <v>0</v>
      </c>
      <c r="I53" s="30">
        <f t="shared" ref="I53:L54" si="57">I56</f>
        <v>9883617.4000000004</v>
      </c>
      <c r="J53" s="30">
        <f t="shared" si="57"/>
        <v>0</v>
      </c>
      <c r="K53" s="30">
        <f t="shared" si="57"/>
        <v>0</v>
      </c>
      <c r="L53" s="30">
        <f t="shared" si="57"/>
        <v>0</v>
      </c>
      <c r="M53" s="30">
        <f t="shared" ref="M53" si="58">M56</f>
        <v>0</v>
      </c>
    </row>
    <row r="54" spans="1:13" ht="78.75" customHeight="1" x14ac:dyDescent="0.2">
      <c r="A54" s="100"/>
      <c r="B54" s="113"/>
      <c r="C54" s="111"/>
      <c r="D54" s="84" t="s">
        <v>41</v>
      </c>
      <c r="E54" s="82">
        <v>741</v>
      </c>
      <c r="F54" s="54" t="s">
        <v>107</v>
      </c>
      <c r="G54" s="30">
        <f t="shared" si="2"/>
        <v>321724663.88</v>
      </c>
      <c r="H54" s="30">
        <f>H57</f>
        <v>42401900</v>
      </c>
      <c r="I54" s="30">
        <f t="shared" si="57"/>
        <v>52840449.129999995</v>
      </c>
      <c r="J54" s="30">
        <f t="shared" si="57"/>
        <v>83285518.75</v>
      </c>
      <c r="K54" s="30">
        <f t="shared" si="57"/>
        <v>47056932</v>
      </c>
      <c r="L54" s="30">
        <f t="shared" si="57"/>
        <v>48069932.000000007</v>
      </c>
      <c r="M54" s="30">
        <f t="shared" ref="M54" si="59">M57</f>
        <v>48069932</v>
      </c>
    </row>
    <row r="55" spans="1:13" ht="12.75" customHeight="1" x14ac:dyDescent="0.2">
      <c r="A55" s="99">
        <v>23</v>
      </c>
      <c r="B55" s="117" t="s">
        <v>49</v>
      </c>
      <c r="C55" s="109" t="s">
        <v>62</v>
      </c>
      <c r="D55" s="84" t="s">
        <v>1</v>
      </c>
      <c r="E55" s="82">
        <v>741</v>
      </c>
      <c r="F55" s="54" t="s">
        <v>17</v>
      </c>
      <c r="G55" s="30">
        <f t="shared" si="2"/>
        <v>331608281.28000003</v>
      </c>
      <c r="H55" s="30">
        <f>H56+H57</f>
        <v>42401900</v>
      </c>
      <c r="I55" s="30">
        <f t="shared" ref="I55:L55" si="60">I56+I57</f>
        <v>62724066.529999994</v>
      </c>
      <c r="J55" s="30">
        <f t="shared" si="60"/>
        <v>83285518.75</v>
      </c>
      <c r="K55" s="30">
        <f t="shared" si="60"/>
        <v>47056932</v>
      </c>
      <c r="L55" s="30">
        <f t="shared" si="60"/>
        <v>48069932.000000007</v>
      </c>
      <c r="M55" s="30">
        <f t="shared" ref="M55" si="61">M56+M57</f>
        <v>48069932</v>
      </c>
    </row>
    <row r="56" spans="1:13" x14ac:dyDescent="0.2">
      <c r="A56" s="100"/>
      <c r="B56" s="118"/>
      <c r="C56" s="110"/>
      <c r="D56" s="84" t="s">
        <v>13</v>
      </c>
      <c r="E56" s="82">
        <v>741</v>
      </c>
      <c r="F56" s="54" t="s">
        <v>17</v>
      </c>
      <c r="G56" s="30">
        <f t="shared" si="2"/>
        <v>9883617.4000000004</v>
      </c>
      <c r="H56" s="30">
        <f>H59</f>
        <v>0</v>
      </c>
      <c r="I56" s="30">
        <f t="shared" ref="I56:L57" si="62">I59</f>
        <v>9883617.4000000004</v>
      </c>
      <c r="J56" s="30">
        <f t="shared" si="62"/>
        <v>0</v>
      </c>
      <c r="K56" s="30">
        <f t="shared" si="62"/>
        <v>0</v>
      </c>
      <c r="L56" s="30">
        <f t="shared" si="62"/>
        <v>0</v>
      </c>
      <c r="M56" s="30">
        <f t="shared" ref="M56" si="63">M59</f>
        <v>0</v>
      </c>
    </row>
    <row r="57" spans="1:13" ht="33.75" x14ac:dyDescent="0.2">
      <c r="A57" s="101"/>
      <c r="B57" s="119"/>
      <c r="C57" s="111"/>
      <c r="D57" s="84" t="s">
        <v>41</v>
      </c>
      <c r="E57" s="82">
        <v>741</v>
      </c>
      <c r="F57" s="54" t="s">
        <v>17</v>
      </c>
      <c r="G57" s="30">
        <f t="shared" si="2"/>
        <v>321724663.88</v>
      </c>
      <c r="H57" s="30">
        <f>H60</f>
        <v>42401900</v>
      </c>
      <c r="I57" s="30">
        <f t="shared" si="62"/>
        <v>52840449.129999995</v>
      </c>
      <c r="J57" s="30">
        <f t="shared" si="62"/>
        <v>83285518.75</v>
      </c>
      <c r="K57" s="30">
        <f t="shared" si="62"/>
        <v>47056932</v>
      </c>
      <c r="L57" s="30">
        <f t="shared" si="62"/>
        <v>48069932.000000007</v>
      </c>
      <c r="M57" s="30">
        <f t="shared" ref="M57" si="64">M60</f>
        <v>48069932</v>
      </c>
    </row>
    <row r="58" spans="1:13" ht="12.75" customHeight="1" x14ac:dyDescent="0.2">
      <c r="A58" s="99">
        <v>24</v>
      </c>
      <c r="B58" s="117" t="s">
        <v>69</v>
      </c>
      <c r="C58" s="109" t="s">
        <v>62</v>
      </c>
      <c r="D58" s="84" t="s">
        <v>1</v>
      </c>
      <c r="E58" s="82">
        <v>741</v>
      </c>
      <c r="F58" s="54" t="s">
        <v>17</v>
      </c>
      <c r="G58" s="30">
        <f t="shared" si="2"/>
        <v>331608281.28000003</v>
      </c>
      <c r="H58" s="30">
        <f>H59+H60</f>
        <v>42401900</v>
      </c>
      <c r="I58" s="30">
        <f t="shared" ref="I58:L58" si="65">I59+I60</f>
        <v>62724066.529999994</v>
      </c>
      <c r="J58" s="30">
        <f t="shared" si="65"/>
        <v>83285518.75</v>
      </c>
      <c r="K58" s="30">
        <f t="shared" si="65"/>
        <v>47056932</v>
      </c>
      <c r="L58" s="30">
        <f t="shared" si="65"/>
        <v>48069932.000000007</v>
      </c>
      <c r="M58" s="30">
        <f t="shared" ref="M58" si="66">M59+M60</f>
        <v>48069932</v>
      </c>
    </row>
    <row r="59" spans="1:13" x14ac:dyDescent="0.2">
      <c r="A59" s="100"/>
      <c r="B59" s="118"/>
      <c r="C59" s="110"/>
      <c r="D59" s="84" t="s">
        <v>13</v>
      </c>
      <c r="E59" s="82">
        <v>741</v>
      </c>
      <c r="F59" s="54" t="s">
        <v>17</v>
      </c>
      <c r="G59" s="30">
        <f t="shared" si="2"/>
        <v>9883617.4000000004</v>
      </c>
      <c r="H59" s="30">
        <f>H65</f>
        <v>0</v>
      </c>
      <c r="I59" s="30">
        <f>I65+I68</f>
        <v>9883617.4000000004</v>
      </c>
      <c r="J59" s="30">
        <f t="shared" ref="J59:L59" si="67">J65+J68</f>
        <v>0</v>
      </c>
      <c r="K59" s="30">
        <f t="shared" si="67"/>
        <v>0</v>
      </c>
      <c r="L59" s="30">
        <f t="shared" si="67"/>
        <v>0</v>
      </c>
      <c r="M59" s="30">
        <f t="shared" ref="M59" si="68">M65+M68</f>
        <v>0</v>
      </c>
    </row>
    <row r="60" spans="1:13" ht="45.75" customHeight="1" x14ac:dyDescent="0.2">
      <c r="A60" s="101"/>
      <c r="B60" s="119"/>
      <c r="C60" s="111"/>
      <c r="D60" s="84" t="s">
        <v>41</v>
      </c>
      <c r="E60" s="82">
        <v>741</v>
      </c>
      <c r="F60" s="54" t="s">
        <v>17</v>
      </c>
      <c r="G60" s="30">
        <f t="shared" si="2"/>
        <v>321724663.88</v>
      </c>
      <c r="H60" s="30">
        <f>H61+H62+H63+H66+H70</f>
        <v>42401900</v>
      </c>
      <c r="I60" s="30">
        <f t="shared" ref="I60:L60" si="69">I61+I62+I63+I66+I70</f>
        <v>52840449.129999995</v>
      </c>
      <c r="J60" s="30">
        <f t="shared" si="69"/>
        <v>83285518.75</v>
      </c>
      <c r="K60" s="30">
        <f t="shared" si="69"/>
        <v>47056932</v>
      </c>
      <c r="L60" s="30">
        <f t="shared" si="69"/>
        <v>48069932.000000007</v>
      </c>
      <c r="M60" s="30">
        <f t="shared" ref="M60" si="70">M61+M62+M63+M66+M70</f>
        <v>48069932</v>
      </c>
    </row>
    <row r="61" spans="1:13" ht="56.25" x14ac:dyDescent="0.2">
      <c r="A61" s="92">
        <v>25</v>
      </c>
      <c r="B61" s="85" t="s">
        <v>18</v>
      </c>
      <c r="C61" s="84" t="s">
        <v>62</v>
      </c>
      <c r="D61" s="84" t="s">
        <v>41</v>
      </c>
      <c r="E61" s="82">
        <v>741</v>
      </c>
      <c r="F61" s="54" t="s">
        <v>108</v>
      </c>
      <c r="G61" s="30">
        <f t="shared" si="2"/>
        <v>155787000</v>
      </c>
      <c r="H61" s="30">
        <v>21839500</v>
      </c>
      <c r="I61" s="30">
        <f>16839500+13000000+7000000</f>
        <v>36839500</v>
      </c>
      <c r="J61" s="30">
        <f>16839500+20000000+3000000+4750000+2000000</f>
        <v>46589500</v>
      </c>
      <c r="K61" s="31">
        <f>61018951.86-44179451.86</f>
        <v>16839500</v>
      </c>
      <c r="L61" s="31">
        <f>73006625.43-56167125.43</f>
        <v>16839500.000000007</v>
      </c>
      <c r="M61" s="31">
        <f>96836596.9-79997096.9</f>
        <v>16839500</v>
      </c>
    </row>
    <row r="62" spans="1:13" ht="67.5" x14ac:dyDescent="0.2">
      <c r="A62" s="92">
        <v>26</v>
      </c>
      <c r="B62" s="85" t="s">
        <v>19</v>
      </c>
      <c r="C62" s="84" t="s">
        <v>62</v>
      </c>
      <c r="D62" s="84" t="s">
        <v>41</v>
      </c>
      <c r="E62" s="82">
        <v>741</v>
      </c>
      <c r="F62" s="54" t="s">
        <v>17</v>
      </c>
      <c r="G62" s="30">
        <f t="shared" si="2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92">
        <v>27</v>
      </c>
      <c r="B63" s="85" t="s">
        <v>56</v>
      </c>
      <c r="C63" s="84" t="s">
        <v>62</v>
      </c>
      <c r="D63" s="84" t="s">
        <v>41</v>
      </c>
      <c r="E63" s="82">
        <v>741</v>
      </c>
      <c r="F63" s="54" t="s">
        <v>17</v>
      </c>
      <c r="G63" s="30">
        <f t="shared" si="2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24">
        <v>28</v>
      </c>
      <c r="B64" s="106" t="s">
        <v>68</v>
      </c>
      <c r="C64" s="109" t="s">
        <v>62</v>
      </c>
      <c r="D64" s="84" t="s">
        <v>1</v>
      </c>
      <c r="E64" s="82">
        <v>741</v>
      </c>
      <c r="F64" s="54" t="s">
        <v>17</v>
      </c>
      <c r="G64" s="30">
        <f t="shared" si="2"/>
        <v>83730677.129999995</v>
      </c>
      <c r="H64" s="30">
        <f>H65+H66</f>
        <v>0</v>
      </c>
      <c r="I64" s="30">
        <f t="shared" ref="I64:L64" si="71">I65+I66</f>
        <v>16000949.129999999</v>
      </c>
      <c r="J64" s="30">
        <f t="shared" si="71"/>
        <v>20682432</v>
      </c>
      <c r="K64" s="30">
        <f t="shared" si="71"/>
        <v>15682432</v>
      </c>
      <c r="L64" s="30">
        <f t="shared" si="71"/>
        <v>15682432</v>
      </c>
      <c r="M64" s="30">
        <f t="shared" ref="M64" si="72">M65+M66</f>
        <v>15682432</v>
      </c>
    </row>
    <row r="65" spans="1:14" hidden="1" x14ac:dyDescent="0.2">
      <c r="A65" s="125"/>
      <c r="B65" s="107"/>
      <c r="C65" s="110"/>
      <c r="D65" s="84" t="s">
        <v>13</v>
      </c>
      <c r="E65" s="82">
        <v>741</v>
      </c>
      <c r="F65" s="54" t="s">
        <v>17</v>
      </c>
      <c r="G65" s="30">
        <f t="shared" si="2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4" ht="54.75" customHeight="1" x14ac:dyDescent="0.2">
      <c r="A66" s="126"/>
      <c r="B66" s="108"/>
      <c r="C66" s="111"/>
      <c r="D66" s="84" t="s">
        <v>41</v>
      </c>
      <c r="E66" s="82">
        <v>741</v>
      </c>
      <c r="F66" s="54" t="s">
        <v>109</v>
      </c>
      <c r="G66" s="30">
        <f t="shared" si="2"/>
        <v>83730677.129999995</v>
      </c>
      <c r="H66" s="30">
        <v>0</v>
      </c>
      <c r="I66" s="30">
        <f>15682432+3085930-2767412.87</f>
        <v>16000949.129999999</v>
      </c>
      <c r="J66" s="30">
        <f>15682432+5000000</f>
        <v>20682432</v>
      </c>
      <c r="K66" s="30">
        <f>28385237.79-12702805.79</f>
        <v>15682432</v>
      </c>
      <c r="L66" s="30">
        <f>30009272.02-14326840.02</f>
        <v>15682432</v>
      </c>
      <c r="M66" s="30">
        <f>32600822.85-16918390.85</f>
        <v>15682432</v>
      </c>
    </row>
    <row r="67" spans="1:14" x14ac:dyDescent="0.2">
      <c r="A67" s="124">
        <v>29</v>
      </c>
      <c r="B67" s="106" t="s">
        <v>81</v>
      </c>
      <c r="C67" s="109" t="s">
        <v>62</v>
      </c>
      <c r="D67" s="84" t="s">
        <v>1</v>
      </c>
      <c r="E67" s="82">
        <v>741</v>
      </c>
      <c r="F67" s="54" t="s">
        <v>17</v>
      </c>
      <c r="G67" s="30">
        <f t="shared" si="2"/>
        <v>9883617.4000000004</v>
      </c>
      <c r="H67" s="30">
        <f>H68+H69</f>
        <v>0</v>
      </c>
      <c r="I67" s="30">
        <f t="shared" ref="I67:L67" si="73">I68+I69</f>
        <v>9883617.4000000004</v>
      </c>
      <c r="J67" s="30">
        <f t="shared" si="73"/>
        <v>0</v>
      </c>
      <c r="K67" s="30">
        <f t="shared" si="73"/>
        <v>0</v>
      </c>
      <c r="L67" s="30">
        <f t="shared" si="73"/>
        <v>0</v>
      </c>
      <c r="M67" s="30">
        <f t="shared" ref="M67" si="74">M68+M69</f>
        <v>0</v>
      </c>
    </row>
    <row r="68" spans="1:14" ht="96" customHeight="1" x14ac:dyDescent="0.2">
      <c r="A68" s="125"/>
      <c r="B68" s="107"/>
      <c r="C68" s="110"/>
      <c r="D68" s="84" t="s">
        <v>13</v>
      </c>
      <c r="E68" s="82">
        <v>741</v>
      </c>
      <c r="F68" s="54" t="s">
        <v>17</v>
      </c>
      <c r="G68" s="30">
        <f t="shared" si="2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4" ht="33.75" hidden="1" x14ac:dyDescent="0.2">
      <c r="A69" s="126"/>
      <c r="B69" s="108"/>
      <c r="C69" s="111"/>
      <c r="D69" s="84" t="s">
        <v>41</v>
      </c>
      <c r="E69" s="82" t="s">
        <v>17</v>
      </c>
      <c r="F69" s="54" t="s">
        <v>17</v>
      </c>
      <c r="G69" s="30">
        <f t="shared" si="2"/>
        <v>0</v>
      </c>
      <c r="H69" s="30">
        <v>0</v>
      </c>
      <c r="I69" s="30"/>
      <c r="J69" s="30"/>
      <c r="K69" s="30"/>
      <c r="L69" s="30"/>
      <c r="M69" s="30"/>
    </row>
    <row r="70" spans="1:14" ht="56.25" x14ac:dyDescent="0.2">
      <c r="A70" s="92">
        <v>30</v>
      </c>
      <c r="B70" s="85" t="s">
        <v>93</v>
      </c>
      <c r="C70" s="84" t="s">
        <v>62</v>
      </c>
      <c r="D70" s="84" t="s">
        <v>41</v>
      </c>
      <c r="E70" s="82">
        <v>741</v>
      </c>
      <c r="F70" s="54" t="s">
        <v>110</v>
      </c>
      <c r="G70" s="30">
        <f t="shared" si="2"/>
        <v>61644586.75</v>
      </c>
      <c r="H70" s="30">
        <v>0</v>
      </c>
      <c r="I70" s="30">
        <v>0</v>
      </c>
      <c r="J70" s="30">
        <f>15548000-200000+665586.75</f>
        <v>16013586.75</v>
      </c>
      <c r="K70" s="30">
        <f>15548000-1013000</f>
        <v>14535000</v>
      </c>
      <c r="L70" s="30">
        <f>15548000</f>
        <v>15548000</v>
      </c>
      <c r="M70" s="30">
        <f>15548000</f>
        <v>15548000</v>
      </c>
      <c r="N70" s="70"/>
    </row>
    <row r="71" spans="1:14" s="34" customFormat="1" ht="67.5" x14ac:dyDescent="0.2">
      <c r="A71" s="92">
        <v>31</v>
      </c>
      <c r="B71" s="36" t="s">
        <v>16</v>
      </c>
      <c r="C71" s="37" t="s">
        <v>65</v>
      </c>
      <c r="D71" s="37" t="s">
        <v>41</v>
      </c>
      <c r="E71" s="82">
        <v>737</v>
      </c>
      <c r="F71" s="55" t="s">
        <v>17</v>
      </c>
      <c r="G71" s="30">
        <f t="shared" si="2"/>
        <v>180182951.73000002</v>
      </c>
      <c r="H71" s="39">
        <f>H72</f>
        <v>83250981</v>
      </c>
      <c r="I71" s="50">
        <f t="shared" ref="H71:J72" si="75">I72</f>
        <v>96931970.730000004</v>
      </c>
      <c r="J71" s="39">
        <f t="shared" si="75"/>
        <v>0</v>
      </c>
      <c r="K71" s="39">
        <f t="shared" ref="K71:M72" si="76">K72</f>
        <v>0</v>
      </c>
      <c r="L71" s="39">
        <f t="shared" si="76"/>
        <v>0</v>
      </c>
      <c r="M71" s="39">
        <f t="shared" si="76"/>
        <v>0</v>
      </c>
    </row>
    <row r="72" spans="1:14" s="35" customFormat="1" ht="67.5" x14ac:dyDescent="0.2">
      <c r="A72" s="92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2"/>
        <v>180182951.73000002</v>
      </c>
      <c r="H72" s="41">
        <f t="shared" si="75"/>
        <v>83250981</v>
      </c>
      <c r="I72" s="41">
        <f t="shared" si="75"/>
        <v>96931970.730000004</v>
      </c>
      <c r="J72" s="41">
        <f t="shared" si="75"/>
        <v>0</v>
      </c>
      <c r="K72" s="41">
        <f t="shared" si="76"/>
        <v>0</v>
      </c>
      <c r="L72" s="41">
        <f t="shared" si="76"/>
        <v>0</v>
      </c>
      <c r="M72" s="41">
        <f t="shared" si="76"/>
        <v>0</v>
      </c>
    </row>
    <row r="73" spans="1:14" s="35" customFormat="1" ht="67.5" x14ac:dyDescent="0.2">
      <c r="A73" s="92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77">H73+I73+J73+K73+L73+M73</f>
        <v>180182951.73000002</v>
      </c>
      <c r="H73" s="41">
        <f t="shared" ref="H73:M73" si="78">SUM(H74:H78)</f>
        <v>83250981</v>
      </c>
      <c r="I73" s="41">
        <f t="shared" si="78"/>
        <v>96931970.730000004</v>
      </c>
      <c r="J73" s="41">
        <f t="shared" si="78"/>
        <v>0</v>
      </c>
      <c r="K73" s="41">
        <f t="shared" si="78"/>
        <v>0</v>
      </c>
      <c r="L73" s="41">
        <f t="shared" si="78"/>
        <v>0</v>
      </c>
      <c r="M73" s="41">
        <f t="shared" si="78"/>
        <v>0</v>
      </c>
    </row>
    <row r="74" spans="1:14" s="35" customFormat="1" ht="67.5" x14ac:dyDescent="0.2">
      <c r="A74" s="92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77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4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77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4" s="35" customFormat="1" ht="67.5" x14ac:dyDescent="0.2">
      <c r="A76" s="92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77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4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77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4" s="35" customFormat="1" ht="138" customHeight="1" x14ac:dyDescent="0.2">
      <c r="A78" s="92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77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4" ht="56.25" x14ac:dyDescent="0.2">
      <c r="A79" s="83">
        <v>37</v>
      </c>
      <c r="B79" s="89" t="s">
        <v>8</v>
      </c>
      <c r="C79" s="84" t="s">
        <v>62</v>
      </c>
      <c r="D79" s="84" t="s">
        <v>41</v>
      </c>
      <c r="E79" s="82">
        <v>741</v>
      </c>
      <c r="F79" s="54" t="s">
        <v>17</v>
      </c>
      <c r="G79" s="30">
        <f t="shared" si="77"/>
        <v>5814740</v>
      </c>
      <c r="H79" s="30">
        <f t="shared" ref="H79:M79" si="79">H80+H87</f>
        <v>1765980</v>
      </c>
      <c r="I79" s="30">
        <f t="shared" si="79"/>
        <v>1934430</v>
      </c>
      <c r="J79" s="30">
        <f t="shared" si="79"/>
        <v>2114330</v>
      </c>
      <c r="K79" s="30">
        <f t="shared" si="79"/>
        <v>0</v>
      </c>
      <c r="L79" s="30">
        <f t="shared" si="79"/>
        <v>0</v>
      </c>
      <c r="M79" s="30">
        <f t="shared" si="79"/>
        <v>0</v>
      </c>
    </row>
    <row r="80" spans="1:14" ht="67.5" x14ac:dyDescent="0.2">
      <c r="A80" s="83">
        <v>38</v>
      </c>
      <c r="B80" s="85" t="s">
        <v>20</v>
      </c>
      <c r="C80" s="84" t="s">
        <v>7</v>
      </c>
      <c r="D80" s="84" t="s">
        <v>43</v>
      </c>
      <c r="E80" s="82">
        <v>741</v>
      </c>
      <c r="F80" s="54" t="s">
        <v>17</v>
      </c>
      <c r="G80" s="30">
        <f t="shared" si="77"/>
        <v>0</v>
      </c>
      <c r="H80" s="30">
        <f>H81+H83+H85</f>
        <v>0</v>
      </c>
      <c r="I80" s="30">
        <f t="shared" ref="I80:L80" si="80">I81+I83+I85</f>
        <v>0</v>
      </c>
      <c r="J80" s="30">
        <f t="shared" si="80"/>
        <v>0</v>
      </c>
      <c r="K80" s="30">
        <f t="shared" si="80"/>
        <v>0</v>
      </c>
      <c r="L80" s="30">
        <f t="shared" si="80"/>
        <v>0</v>
      </c>
      <c r="M80" s="30">
        <f t="shared" ref="M80" si="81">M81+M83+M85</f>
        <v>0</v>
      </c>
    </row>
    <row r="81" spans="1:13" ht="67.5" x14ac:dyDescent="0.2">
      <c r="A81" s="92">
        <v>39</v>
      </c>
      <c r="B81" s="19" t="s">
        <v>21</v>
      </c>
      <c r="C81" s="84" t="s">
        <v>7</v>
      </c>
      <c r="D81" s="84" t="s">
        <v>43</v>
      </c>
      <c r="E81" s="82">
        <v>741</v>
      </c>
      <c r="F81" s="54" t="s">
        <v>17</v>
      </c>
      <c r="G81" s="30">
        <f t="shared" si="77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83">
        <v>40</v>
      </c>
      <c r="B82" s="19" t="s">
        <v>22</v>
      </c>
      <c r="C82" s="84" t="s">
        <v>7</v>
      </c>
      <c r="D82" s="84" t="s">
        <v>43</v>
      </c>
      <c r="E82" s="82">
        <v>741</v>
      </c>
      <c r="F82" s="54" t="s">
        <v>17</v>
      </c>
      <c r="G82" s="30">
        <f t="shared" si="77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83">
        <v>41</v>
      </c>
      <c r="B83" s="85" t="s">
        <v>23</v>
      </c>
      <c r="C83" s="84" t="s">
        <v>7</v>
      </c>
      <c r="D83" s="84" t="s">
        <v>43</v>
      </c>
      <c r="E83" s="82">
        <v>741</v>
      </c>
      <c r="F83" s="54" t="s">
        <v>17</v>
      </c>
      <c r="G83" s="30">
        <f t="shared" si="77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83">
        <v>42</v>
      </c>
      <c r="B84" s="85" t="s">
        <v>24</v>
      </c>
      <c r="C84" s="84" t="s">
        <v>7</v>
      </c>
      <c r="D84" s="84" t="s">
        <v>43</v>
      </c>
      <c r="E84" s="82">
        <v>741</v>
      </c>
      <c r="F84" s="54" t="s">
        <v>17</v>
      </c>
      <c r="G84" s="30">
        <f t="shared" si="77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83">
        <v>43</v>
      </c>
      <c r="B85" s="85" t="s">
        <v>25</v>
      </c>
      <c r="C85" s="84" t="s">
        <v>7</v>
      </c>
      <c r="D85" s="84" t="s">
        <v>43</v>
      </c>
      <c r="E85" s="82">
        <v>741</v>
      </c>
      <c r="F85" s="54" t="s">
        <v>17</v>
      </c>
      <c r="G85" s="30">
        <f t="shared" si="77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83">
        <v>44</v>
      </c>
      <c r="B86" s="85" t="s">
        <v>26</v>
      </c>
      <c r="C86" s="84" t="s">
        <v>7</v>
      </c>
      <c r="D86" s="84" t="s">
        <v>43</v>
      </c>
      <c r="E86" s="82">
        <v>741</v>
      </c>
      <c r="F86" s="54" t="s">
        <v>17</v>
      </c>
      <c r="G86" s="30">
        <f t="shared" si="77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83">
        <v>45</v>
      </c>
      <c r="B87" s="85" t="s">
        <v>64</v>
      </c>
      <c r="C87" s="84" t="s">
        <v>62</v>
      </c>
      <c r="D87" s="84" t="s">
        <v>41</v>
      </c>
      <c r="E87" s="82">
        <v>741</v>
      </c>
      <c r="F87" s="54" t="s">
        <v>17</v>
      </c>
      <c r="G87" s="30">
        <f t="shared" si="77"/>
        <v>5814740</v>
      </c>
      <c r="H87" s="30">
        <f t="shared" ref="H87:M88" si="82">H88</f>
        <v>1765980</v>
      </c>
      <c r="I87" s="30">
        <f t="shared" si="82"/>
        <v>1934430</v>
      </c>
      <c r="J87" s="30">
        <f t="shared" si="82"/>
        <v>2114330</v>
      </c>
      <c r="K87" s="30">
        <f t="shared" si="82"/>
        <v>0</v>
      </c>
      <c r="L87" s="30">
        <f t="shared" si="82"/>
        <v>0</v>
      </c>
      <c r="M87" s="30">
        <f t="shared" si="82"/>
        <v>0</v>
      </c>
    </row>
    <row r="88" spans="1:13" ht="56.25" x14ac:dyDescent="0.2">
      <c r="A88" s="83">
        <v>46</v>
      </c>
      <c r="B88" s="85" t="s">
        <v>57</v>
      </c>
      <c r="C88" s="84" t="s">
        <v>62</v>
      </c>
      <c r="D88" s="84" t="s">
        <v>41</v>
      </c>
      <c r="E88" s="82">
        <v>741</v>
      </c>
      <c r="F88" s="54" t="s">
        <v>17</v>
      </c>
      <c r="G88" s="30">
        <f t="shared" si="77"/>
        <v>5814740</v>
      </c>
      <c r="H88" s="30">
        <f t="shared" si="82"/>
        <v>1765980</v>
      </c>
      <c r="I88" s="30">
        <f t="shared" si="82"/>
        <v>1934430</v>
      </c>
      <c r="J88" s="30">
        <f t="shared" si="82"/>
        <v>2114330</v>
      </c>
      <c r="K88" s="30">
        <f t="shared" si="82"/>
        <v>0</v>
      </c>
      <c r="L88" s="30">
        <f t="shared" si="82"/>
        <v>0</v>
      </c>
      <c r="M88" s="30">
        <f t="shared" si="82"/>
        <v>0</v>
      </c>
    </row>
    <row r="89" spans="1:13" ht="56.25" x14ac:dyDescent="0.2">
      <c r="A89" s="83">
        <v>47</v>
      </c>
      <c r="B89" s="85" t="s">
        <v>78</v>
      </c>
      <c r="C89" s="84" t="s">
        <v>62</v>
      </c>
      <c r="D89" s="84" t="s">
        <v>41</v>
      </c>
      <c r="E89" s="82">
        <v>741</v>
      </c>
      <c r="F89" s="54" t="s">
        <v>111</v>
      </c>
      <c r="G89" s="30">
        <f t="shared" si="77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31">
        <f>2000000-2000000</f>
        <v>0</v>
      </c>
    </row>
    <row r="90" spans="1:13" ht="112.5" x14ac:dyDescent="0.2">
      <c r="A90" s="92">
        <v>48</v>
      </c>
      <c r="B90" s="89" t="s">
        <v>45</v>
      </c>
      <c r="C90" s="84" t="s">
        <v>60</v>
      </c>
      <c r="D90" s="84" t="s">
        <v>41</v>
      </c>
      <c r="E90" s="54" t="s">
        <v>17</v>
      </c>
      <c r="F90" s="54" t="s">
        <v>17</v>
      </c>
      <c r="G90" s="30">
        <f t="shared" si="77"/>
        <v>11313500</v>
      </c>
      <c r="H90" s="30">
        <f t="shared" ref="H90:M90" si="83">H92+H94+H96+H98+H100</f>
        <v>11313500</v>
      </c>
      <c r="I90" s="30">
        <f t="shared" si="83"/>
        <v>0</v>
      </c>
      <c r="J90" s="30">
        <f t="shared" si="83"/>
        <v>0</v>
      </c>
      <c r="K90" s="30">
        <f t="shared" si="83"/>
        <v>0</v>
      </c>
      <c r="L90" s="30">
        <f t="shared" si="83"/>
        <v>0</v>
      </c>
      <c r="M90" s="30">
        <f t="shared" si="83"/>
        <v>0</v>
      </c>
    </row>
    <row r="91" spans="1:13" ht="112.5" x14ac:dyDescent="0.2">
      <c r="A91" s="92">
        <v>49</v>
      </c>
      <c r="B91" s="85" t="s">
        <v>27</v>
      </c>
      <c r="C91" s="84" t="s">
        <v>63</v>
      </c>
      <c r="D91" s="84" t="s">
        <v>41</v>
      </c>
      <c r="E91" s="54" t="s">
        <v>17</v>
      </c>
      <c r="F91" s="54" t="s">
        <v>17</v>
      </c>
      <c r="G91" s="30">
        <f t="shared" si="77"/>
        <v>11162472</v>
      </c>
      <c r="H91" s="30">
        <f t="shared" ref="H91:M92" si="84">H92</f>
        <v>11162472</v>
      </c>
      <c r="I91" s="30">
        <f t="shared" si="84"/>
        <v>0</v>
      </c>
      <c r="J91" s="30">
        <f t="shared" si="84"/>
        <v>0</v>
      </c>
      <c r="K91" s="30">
        <f t="shared" si="84"/>
        <v>0</v>
      </c>
      <c r="L91" s="30">
        <f t="shared" si="84"/>
        <v>0</v>
      </c>
      <c r="M91" s="30">
        <f t="shared" si="84"/>
        <v>0</v>
      </c>
    </row>
    <row r="92" spans="1:13" ht="56.25" x14ac:dyDescent="0.2">
      <c r="A92" s="92">
        <v>50</v>
      </c>
      <c r="B92" s="85" t="s">
        <v>28</v>
      </c>
      <c r="C92" s="84" t="s">
        <v>61</v>
      </c>
      <c r="D92" s="84" t="s">
        <v>41</v>
      </c>
      <c r="E92" s="82">
        <v>741</v>
      </c>
      <c r="F92" s="54" t="s">
        <v>17</v>
      </c>
      <c r="G92" s="30">
        <f t="shared" si="77"/>
        <v>11162472</v>
      </c>
      <c r="H92" s="30">
        <f t="shared" si="84"/>
        <v>11162472</v>
      </c>
      <c r="I92" s="30">
        <f t="shared" si="84"/>
        <v>0</v>
      </c>
      <c r="J92" s="30">
        <f t="shared" si="84"/>
        <v>0</v>
      </c>
      <c r="K92" s="30">
        <f t="shared" si="84"/>
        <v>0</v>
      </c>
      <c r="L92" s="30">
        <f t="shared" si="84"/>
        <v>0</v>
      </c>
      <c r="M92" s="30">
        <f t="shared" si="84"/>
        <v>0</v>
      </c>
    </row>
    <row r="93" spans="1:13" ht="56.25" x14ac:dyDescent="0.2">
      <c r="A93" s="92">
        <v>51</v>
      </c>
      <c r="B93" s="85" t="s">
        <v>29</v>
      </c>
      <c r="C93" s="84" t="s">
        <v>62</v>
      </c>
      <c r="D93" s="84" t="s">
        <v>41</v>
      </c>
      <c r="E93" s="82">
        <v>741</v>
      </c>
      <c r="F93" s="54" t="s">
        <v>17</v>
      </c>
      <c r="G93" s="30">
        <f t="shared" si="77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92">
        <v>52</v>
      </c>
      <c r="B94" s="85" t="s">
        <v>30</v>
      </c>
      <c r="C94" s="84" t="s">
        <v>62</v>
      </c>
      <c r="D94" s="84" t="s">
        <v>43</v>
      </c>
      <c r="E94" s="82">
        <v>741</v>
      </c>
      <c r="F94" s="54" t="s">
        <v>17</v>
      </c>
      <c r="G94" s="30">
        <f t="shared" si="77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92">
        <v>53</v>
      </c>
      <c r="B95" s="85" t="s">
        <v>31</v>
      </c>
      <c r="C95" s="84" t="s">
        <v>62</v>
      </c>
      <c r="D95" s="84" t="s">
        <v>43</v>
      </c>
      <c r="E95" s="82">
        <v>741</v>
      </c>
      <c r="F95" s="54" t="s">
        <v>17</v>
      </c>
      <c r="G95" s="30">
        <f t="shared" si="77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92">
        <v>54</v>
      </c>
      <c r="B96" s="85" t="s">
        <v>32</v>
      </c>
      <c r="C96" s="84" t="s">
        <v>62</v>
      </c>
      <c r="D96" s="84" t="s">
        <v>43</v>
      </c>
      <c r="E96" s="82">
        <v>741</v>
      </c>
      <c r="F96" s="54" t="s">
        <v>17</v>
      </c>
      <c r="G96" s="30">
        <f t="shared" si="77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92">
        <v>55</v>
      </c>
      <c r="B97" s="85" t="s">
        <v>33</v>
      </c>
      <c r="C97" s="84" t="s">
        <v>62</v>
      </c>
      <c r="D97" s="84" t="s">
        <v>43</v>
      </c>
      <c r="E97" s="82">
        <v>741</v>
      </c>
      <c r="F97" s="54" t="s">
        <v>17</v>
      </c>
      <c r="G97" s="30">
        <f t="shared" si="77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92">
        <v>56</v>
      </c>
      <c r="B98" s="85" t="s">
        <v>34</v>
      </c>
      <c r="C98" s="84" t="s">
        <v>62</v>
      </c>
      <c r="D98" s="84" t="s">
        <v>43</v>
      </c>
      <c r="E98" s="82">
        <v>741</v>
      </c>
      <c r="F98" s="54" t="s">
        <v>17</v>
      </c>
      <c r="G98" s="30">
        <f t="shared" si="77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92">
        <v>57</v>
      </c>
      <c r="B99" s="85" t="s">
        <v>35</v>
      </c>
      <c r="C99" s="84" t="s">
        <v>62</v>
      </c>
      <c r="D99" s="84" t="s">
        <v>43</v>
      </c>
      <c r="E99" s="82">
        <v>741</v>
      </c>
      <c r="F99" s="54" t="s">
        <v>17</v>
      </c>
      <c r="G99" s="30">
        <f t="shared" si="77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92">
        <v>58</v>
      </c>
      <c r="B100" s="85" t="s">
        <v>36</v>
      </c>
      <c r="C100" s="84" t="s">
        <v>46</v>
      </c>
      <c r="D100" s="84" t="s">
        <v>41</v>
      </c>
      <c r="E100" s="82">
        <v>739</v>
      </c>
      <c r="F100" s="54" t="s">
        <v>17</v>
      </c>
      <c r="G100" s="30">
        <f t="shared" si="77"/>
        <v>151028</v>
      </c>
      <c r="H100" s="30">
        <f t="shared" ref="H100:M100" si="85">H101+H102+H103+H104+H105</f>
        <v>151028</v>
      </c>
      <c r="I100" s="30">
        <f t="shared" si="85"/>
        <v>0</v>
      </c>
      <c r="J100" s="30">
        <f t="shared" si="85"/>
        <v>0</v>
      </c>
      <c r="K100" s="30">
        <f t="shared" si="85"/>
        <v>0</v>
      </c>
      <c r="L100" s="30">
        <f t="shared" si="85"/>
        <v>0</v>
      </c>
      <c r="M100" s="30">
        <f t="shared" si="85"/>
        <v>0</v>
      </c>
    </row>
    <row r="101" spans="1:13" ht="56.25" x14ac:dyDescent="0.2">
      <c r="A101" s="92">
        <v>59</v>
      </c>
      <c r="B101" s="20" t="s">
        <v>37</v>
      </c>
      <c r="C101" s="84" t="s">
        <v>62</v>
      </c>
      <c r="D101" s="84" t="s">
        <v>43</v>
      </c>
      <c r="E101" s="82">
        <v>741</v>
      </c>
      <c r="F101" s="54" t="s">
        <v>17</v>
      </c>
      <c r="G101" s="30">
        <f t="shared" si="77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92">
        <v>60</v>
      </c>
      <c r="B102" s="85" t="s">
        <v>38</v>
      </c>
      <c r="C102" s="84" t="s">
        <v>62</v>
      </c>
      <c r="D102" s="84" t="s">
        <v>43</v>
      </c>
      <c r="E102" s="82">
        <v>741</v>
      </c>
      <c r="F102" s="54" t="s">
        <v>17</v>
      </c>
      <c r="G102" s="30">
        <f t="shared" si="77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92">
        <v>61</v>
      </c>
      <c r="B103" s="85" t="s">
        <v>39</v>
      </c>
      <c r="C103" s="84" t="s">
        <v>62</v>
      </c>
      <c r="D103" s="84" t="s">
        <v>43</v>
      </c>
      <c r="E103" s="82">
        <v>741</v>
      </c>
      <c r="F103" s="54" t="s">
        <v>17</v>
      </c>
      <c r="G103" s="30">
        <f t="shared" si="77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92">
        <v>62</v>
      </c>
      <c r="B104" s="85" t="s">
        <v>48</v>
      </c>
      <c r="C104" s="84" t="s">
        <v>62</v>
      </c>
      <c r="D104" s="84" t="s">
        <v>43</v>
      </c>
      <c r="E104" s="82">
        <v>741</v>
      </c>
      <c r="F104" s="54" t="s">
        <v>17</v>
      </c>
      <c r="G104" s="30">
        <f t="shared" si="77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92">
        <v>63</v>
      </c>
      <c r="B105" s="85" t="s">
        <v>40</v>
      </c>
      <c r="C105" s="84" t="s">
        <v>46</v>
      </c>
      <c r="D105" s="84" t="s">
        <v>41</v>
      </c>
      <c r="E105" s="82">
        <v>739</v>
      </c>
      <c r="F105" s="54" t="s">
        <v>17</v>
      </c>
      <c r="G105" s="30">
        <f t="shared" si="77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92">
        <v>64</v>
      </c>
      <c r="B106" s="89" t="s">
        <v>66</v>
      </c>
      <c r="C106" s="84" t="s">
        <v>60</v>
      </c>
      <c r="D106" s="84" t="s">
        <v>41</v>
      </c>
      <c r="E106" s="82" t="s">
        <v>17</v>
      </c>
      <c r="F106" s="54" t="s">
        <v>17</v>
      </c>
      <c r="G106" s="30">
        <f t="shared" si="77"/>
        <v>64325912.799999997</v>
      </c>
      <c r="H106" s="30">
        <f t="shared" ref="H106:M106" si="86">H108+H110+H112+H114+H116</f>
        <v>0</v>
      </c>
      <c r="I106" s="30">
        <f t="shared" si="86"/>
        <v>12225545</v>
      </c>
      <c r="J106" s="30">
        <f t="shared" si="86"/>
        <v>12587967.800000001</v>
      </c>
      <c r="K106" s="30">
        <f t="shared" si="86"/>
        <v>13170800</v>
      </c>
      <c r="L106" s="30">
        <f t="shared" si="86"/>
        <v>13170800</v>
      </c>
      <c r="M106" s="30">
        <f t="shared" si="86"/>
        <v>13170800</v>
      </c>
    </row>
    <row r="107" spans="1:13" ht="94.5" customHeight="1" x14ac:dyDescent="0.2">
      <c r="A107" s="92">
        <v>65</v>
      </c>
      <c r="B107" s="85" t="s">
        <v>27</v>
      </c>
      <c r="C107" s="84" t="s">
        <v>63</v>
      </c>
      <c r="D107" s="84" t="s">
        <v>41</v>
      </c>
      <c r="E107" s="82" t="s">
        <v>17</v>
      </c>
      <c r="F107" s="54" t="s">
        <v>17</v>
      </c>
      <c r="G107" s="30">
        <f t="shared" si="77"/>
        <v>63570917.799999997</v>
      </c>
      <c r="H107" s="30">
        <f t="shared" ref="H107:M108" si="87">H108</f>
        <v>0</v>
      </c>
      <c r="I107" s="30">
        <f t="shared" si="87"/>
        <v>12074550</v>
      </c>
      <c r="J107" s="30">
        <f t="shared" si="87"/>
        <v>12436967.800000001</v>
      </c>
      <c r="K107" s="30">
        <f t="shared" si="87"/>
        <v>13019800</v>
      </c>
      <c r="L107" s="30">
        <f t="shared" si="87"/>
        <v>13019800</v>
      </c>
      <c r="M107" s="30">
        <f t="shared" si="87"/>
        <v>13019800</v>
      </c>
    </row>
    <row r="108" spans="1:13" ht="56.25" x14ac:dyDescent="0.2">
      <c r="A108" s="92">
        <v>66</v>
      </c>
      <c r="B108" s="85" t="s">
        <v>28</v>
      </c>
      <c r="C108" s="84" t="s">
        <v>61</v>
      </c>
      <c r="D108" s="84" t="s">
        <v>41</v>
      </c>
      <c r="E108" s="82" t="s">
        <v>17</v>
      </c>
      <c r="F108" s="54" t="s">
        <v>17</v>
      </c>
      <c r="G108" s="30">
        <f t="shared" si="77"/>
        <v>63570917.799999997</v>
      </c>
      <c r="H108" s="30">
        <f>H109</f>
        <v>0</v>
      </c>
      <c r="I108" s="30">
        <f t="shared" si="87"/>
        <v>12074550</v>
      </c>
      <c r="J108" s="30">
        <f t="shared" si="87"/>
        <v>12436967.800000001</v>
      </c>
      <c r="K108" s="30">
        <f t="shared" si="87"/>
        <v>13019800</v>
      </c>
      <c r="L108" s="30">
        <f t="shared" si="87"/>
        <v>13019800</v>
      </c>
      <c r="M108" s="30">
        <f t="shared" si="87"/>
        <v>13019800</v>
      </c>
    </row>
    <row r="109" spans="1:13" ht="56.25" x14ac:dyDescent="0.2">
      <c r="A109" s="92">
        <v>67</v>
      </c>
      <c r="B109" s="85" t="s">
        <v>29</v>
      </c>
      <c r="C109" s="84" t="s">
        <v>62</v>
      </c>
      <c r="D109" s="84" t="s">
        <v>41</v>
      </c>
      <c r="E109" s="82">
        <v>741</v>
      </c>
      <c r="F109" s="54" t="s">
        <v>112</v>
      </c>
      <c r="G109" s="30">
        <f t="shared" si="77"/>
        <v>63570917.799999997</v>
      </c>
      <c r="H109" s="30">
        <v>0</v>
      </c>
      <c r="I109" s="30">
        <v>12074550</v>
      </c>
      <c r="J109" s="30">
        <f>13019800-582832.2</f>
        <v>12436967.800000001</v>
      </c>
      <c r="K109" s="31">
        <f>13019893-93</f>
        <v>13019800</v>
      </c>
      <c r="L109" s="31">
        <f>13245352-225552</f>
        <v>13019800</v>
      </c>
      <c r="M109" s="31">
        <f>13245352-225552</f>
        <v>13019800</v>
      </c>
    </row>
    <row r="110" spans="1:13" ht="56.25" x14ac:dyDescent="0.2">
      <c r="A110" s="92">
        <v>68</v>
      </c>
      <c r="B110" s="85" t="s">
        <v>30</v>
      </c>
      <c r="C110" s="84" t="s">
        <v>62</v>
      </c>
      <c r="D110" s="84" t="s">
        <v>43</v>
      </c>
      <c r="E110" s="54" t="s">
        <v>17</v>
      </c>
      <c r="F110" s="54" t="s">
        <v>17</v>
      </c>
      <c r="G110" s="30">
        <f t="shared" si="77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92">
        <v>69</v>
      </c>
      <c r="B111" s="85" t="s">
        <v>31</v>
      </c>
      <c r="C111" s="84" t="s">
        <v>62</v>
      </c>
      <c r="D111" s="84" t="s">
        <v>43</v>
      </c>
      <c r="E111" s="82">
        <v>741</v>
      </c>
      <c r="F111" s="54" t="s">
        <v>17</v>
      </c>
      <c r="G111" s="30">
        <f t="shared" si="77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92">
        <v>70</v>
      </c>
      <c r="B112" s="85" t="s">
        <v>32</v>
      </c>
      <c r="C112" s="84" t="s">
        <v>62</v>
      </c>
      <c r="D112" s="84" t="s">
        <v>43</v>
      </c>
      <c r="E112" s="54" t="s">
        <v>17</v>
      </c>
      <c r="F112" s="54" t="s">
        <v>17</v>
      </c>
      <c r="G112" s="30">
        <f t="shared" si="77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92">
        <v>71</v>
      </c>
      <c r="B113" s="85" t="s">
        <v>33</v>
      </c>
      <c r="C113" s="84" t="s">
        <v>62</v>
      </c>
      <c r="D113" s="84" t="s">
        <v>43</v>
      </c>
      <c r="E113" s="82">
        <v>741</v>
      </c>
      <c r="F113" s="54" t="s">
        <v>17</v>
      </c>
      <c r="G113" s="30">
        <f t="shared" si="77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92">
        <v>72</v>
      </c>
      <c r="B114" s="85" t="s">
        <v>34</v>
      </c>
      <c r="C114" s="84" t="s">
        <v>62</v>
      </c>
      <c r="D114" s="84" t="s">
        <v>43</v>
      </c>
      <c r="E114" s="54" t="s">
        <v>17</v>
      </c>
      <c r="F114" s="54" t="s">
        <v>17</v>
      </c>
      <c r="G114" s="30">
        <f t="shared" si="77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92">
        <v>73</v>
      </c>
      <c r="B115" s="85" t="s">
        <v>35</v>
      </c>
      <c r="C115" s="84" t="s">
        <v>62</v>
      </c>
      <c r="D115" s="84" t="s">
        <v>43</v>
      </c>
      <c r="E115" s="82">
        <v>741</v>
      </c>
      <c r="F115" s="54" t="s">
        <v>17</v>
      </c>
      <c r="G115" s="30">
        <f t="shared" si="77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92">
        <v>74</v>
      </c>
      <c r="B116" s="85" t="s">
        <v>36</v>
      </c>
      <c r="C116" s="84" t="s">
        <v>46</v>
      </c>
      <c r="D116" s="84" t="s">
        <v>41</v>
      </c>
      <c r="E116" s="82">
        <v>739</v>
      </c>
      <c r="F116" s="54" t="s">
        <v>17</v>
      </c>
      <c r="G116" s="30">
        <f t="shared" si="77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92">
        <v>75</v>
      </c>
      <c r="B117" s="20" t="s">
        <v>37</v>
      </c>
      <c r="C117" s="84" t="s">
        <v>62</v>
      </c>
      <c r="D117" s="84" t="s">
        <v>43</v>
      </c>
      <c r="E117" s="82">
        <v>741</v>
      </c>
      <c r="F117" s="54" t="s">
        <v>17</v>
      </c>
      <c r="G117" s="30">
        <f t="shared" si="77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92">
        <v>76</v>
      </c>
      <c r="B118" s="85" t="s">
        <v>38</v>
      </c>
      <c r="C118" s="84" t="s">
        <v>62</v>
      </c>
      <c r="D118" s="84" t="s">
        <v>43</v>
      </c>
      <c r="E118" s="82">
        <v>741</v>
      </c>
      <c r="F118" s="54" t="s">
        <v>17</v>
      </c>
      <c r="G118" s="30">
        <f t="shared" si="77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92">
        <v>77</v>
      </c>
      <c r="B119" s="85" t="s">
        <v>39</v>
      </c>
      <c r="C119" s="84" t="s">
        <v>62</v>
      </c>
      <c r="D119" s="84" t="s">
        <v>43</v>
      </c>
      <c r="E119" s="54" t="s">
        <v>17</v>
      </c>
      <c r="F119" s="54" t="s">
        <v>17</v>
      </c>
      <c r="G119" s="30">
        <f t="shared" si="77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92">
        <v>78</v>
      </c>
      <c r="B120" s="85" t="s">
        <v>48</v>
      </c>
      <c r="C120" s="84" t="s">
        <v>62</v>
      </c>
      <c r="D120" s="84" t="s">
        <v>43</v>
      </c>
      <c r="E120" s="54" t="s">
        <v>17</v>
      </c>
      <c r="F120" s="54" t="s">
        <v>17</v>
      </c>
      <c r="G120" s="30">
        <f t="shared" si="77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92">
        <v>79</v>
      </c>
      <c r="B121" s="85" t="s">
        <v>40</v>
      </c>
      <c r="C121" s="84" t="s">
        <v>46</v>
      </c>
      <c r="D121" s="84" t="s">
        <v>41</v>
      </c>
      <c r="E121" s="82">
        <v>739</v>
      </c>
      <c r="F121" s="54" t="s">
        <v>113</v>
      </c>
      <c r="G121" s="30">
        <f t="shared" si="77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24">
        <v>80</v>
      </c>
      <c r="B122" s="112" t="s">
        <v>117</v>
      </c>
      <c r="C122" s="99" t="s">
        <v>118</v>
      </c>
      <c r="D122" s="83" t="s">
        <v>1</v>
      </c>
      <c r="E122" s="82">
        <v>706</v>
      </c>
      <c r="F122" s="54" t="s">
        <v>17</v>
      </c>
      <c r="G122" s="30">
        <f t="shared" si="77"/>
        <v>33328676.460000001</v>
      </c>
      <c r="H122" s="30">
        <f>H130</f>
        <v>0</v>
      </c>
      <c r="I122" s="30">
        <f t="shared" ref="I122:L122" si="88">I130</f>
        <v>0</v>
      </c>
      <c r="J122" s="30">
        <f t="shared" si="88"/>
        <v>0</v>
      </c>
      <c r="K122" s="30">
        <f t="shared" si="88"/>
        <v>33328676.460000001</v>
      </c>
      <c r="L122" s="30">
        <f t="shared" si="88"/>
        <v>0</v>
      </c>
      <c r="M122" s="30">
        <f t="shared" ref="M122" si="89">M130</f>
        <v>0</v>
      </c>
    </row>
    <row r="123" spans="1:13" ht="21.75" customHeight="1" x14ac:dyDescent="0.2">
      <c r="A123" s="125"/>
      <c r="B123" s="113"/>
      <c r="C123" s="100"/>
      <c r="D123" s="83" t="s">
        <v>119</v>
      </c>
      <c r="E123" s="82">
        <v>706</v>
      </c>
      <c r="F123" s="54" t="s">
        <v>17</v>
      </c>
      <c r="G123" s="30">
        <f t="shared" si="77"/>
        <v>27344571.600000001</v>
      </c>
      <c r="H123" s="30">
        <f t="shared" ref="H123:L123" si="90">H131</f>
        <v>0</v>
      </c>
      <c r="I123" s="30">
        <f t="shared" si="90"/>
        <v>0</v>
      </c>
      <c r="J123" s="30">
        <f t="shared" si="90"/>
        <v>0</v>
      </c>
      <c r="K123" s="30">
        <f t="shared" si="90"/>
        <v>27344571.600000001</v>
      </c>
      <c r="L123" s="30">
        <f t="shared" si="90"/>
        <v>0</v>
      </c>
      <c r="M123" s="30">
        <f t="shared" ref="M123" si="91">M131</f>
        <v>0</v>
      </c>
    </row>
    <row r="124" spans="1:13" ht="21.75" customHeight="1" x14ac:dyDescent="0.2">
      <c r="A124" s="125"/>
      <c r="B124" s="113"/>
      <c r="C124" s="100"/>
      <c r="D124" s="83" t="s">
        <v>13</v>
      </c>
      <c r="E124" s="82">
        <v>706</v>
      </c>
      <c r="F124" s="54" t="s">
        <v>17</v>
      </c>
      <c r="G124" s="30">
        <f t="shared" si="77"/>
        <v>0</v>
      </c>
      <c r="H124" s="30">
        <f t="shared" ref="H124:L124" si="92">H132</f>
        <v>0</v>
      </c>
      <c r="I124" s="30">
        <f t="shared" si="92"/>
        <v>0</v>
      </c>
      <c r="J124" s="30">
        <f t="shared" si="92"/>
        <v>0</v>
      </c>
      <c r="K124" s="30">
        <f t="shared" si="92"/>
        <v>0</v>
      </c>
      <c r="L124" s="30">
        <f t="shared" si="92"/>
        <v>0</v>
      </c>
      <c r="M124" s="30">
        <f t="shared" ref="M124" si="93">M132</f>
        <v>0</v>
      </c>
    </row>
    <row r="125" spans="1:13" ht="33.75" customHeight="1" x14ac:dyDescent="0.2">
      <c r="A125" s="126"/>
      <c r="B125" s="113"/>
      <c r="C125" s="100"/>
      <c r="D125" s="83" t="s">
        <v>41</v>
      </c>
      <c r="E125" s="82">
        <v>706</v>
      </c>
      <c r="F125" s="54" t="s">
        <v>17</v>
      </c>
      <c r="G125" s="30">
        <f t="shared" si="77"/>
        <v>5984104.8600000003</v>
      </c>
      <c r="H125" s="30">
        <f t="shared" ref="H125:L125" si="94">H133</f>
        <v>0</v>
      </c>
      <c r="I125" s="30">
        <f t="shared" si="94"/>
        <v>0</v>
      </c>
      <c r="J125" s="30">
        <f t="shared" si="94"/>
        <v>0</v>
      </c>
      <c r="K125" s="30">
        <f t="shared" si="94"/>
        <v>5984104.8600000003</v>
      </c>
      <c r="L125" s="30">
        <f t="shared" si="94"/>
        <v>0</v>
      </c>
      <c r="M125" s="30">
        <f t="shared" ref="M125" si="95">M133</f>
        <v>0</v>
      </c>
    </row>
    <row r="126" spans="1:13" ht="18" customHeight="1" x14ac:dyDescent="0.2">
      <c r="A126" s="124">
        <v>81</v>
      </c>
      <c r="B126" s="106" t="s">
        <v>114</v>
      </c>
      <c r="C126" s="99" t="s">
        <v>118</v>
      </c>
      <c r="D126" s="83" t="s">
        <v>1</v>
      </c>
      <c r="E126" s="82">
        <v>706</v>
      </c>
      <c r="F126" s="54" t="s">
        <v>17</v>
      </c>
      <c r="G126" s="30">
        <f t="shared" si="77"/>
        <v>33328676.460000001</v>
      </c>
      <c r="H126" s="30">
        <f t="shared" ref="H126:M126" si="96">H130</f>
        <v>0</v>
      </c>
      <c r="I126" s="30">
        <f t="shared" si="96"/>
        <v>0</v>
      </c>
      <c r="J126" s="30">
        <f t="shared" si="96"/>
        <v>0</v>
      </c>
      <c r="K126" s="30">
        <f t="shared" si="96"/>
        <v>33328676.460000001</v>
      </c>
      <c r="L126" s="30">
        <f t="shared" si="96"/>
        <v>0</v>
      </c>
      <c r="M126" s="30">
        <f t="shared" si="96"/>
        <v>0</v>
      </c>
    </row>
    <row r="127" spans="1:13" ht="22.5" x14ac:dyDescent="0.2">
      <c r="A127" s="125"/>
      <c r="B127" s="107"/>
      <c r="C127" s="100"/>
      <c r="D127" s="83" t="s">
        <v>119</v>
      </c>
      <c r="E127" s="82">
        <v>706</v>
      </c>
      <c r="F127" s="54" t="s">
        <v>17</v>
      </c>
      <c r="G127" s="30">
        <f t="shared" si="77"/>
        <v>27344571.600000001</v>
      </c>
      <c r="H127" s="30">
        <f t="shared" ref="H127:L127" si="97">H131</f>
        <v>0</v>
      </c>
      <c r="I127" s="30">
        <f t="shared" si="97"/>
        <v>0</v>
      </c>
      <c r="J127" s="30">
        <f t="shared" si="97"/>
        <v>0</v>
      </c>
      <c r="K127" s="30">
        <f t="shared" si="97"/>
        <v>27344571.600000001</v>
      </c>
      <c r="L127" s="30">
        <f t="shared" si="97"/>
        <v>0</v>
      </c>
      <c r="M127" s="30">
        <f t="shared" ref="M127" si="98">M131</f>
        <v>0</v>
      </c>
    </row>
    <row r="128" spans="1:13" x14ac:dyDescent="0.2">
      <c r="A128" s="125"/>
      <c r="B128" s="107"/>
      <c r="C128" s="100"/>
      <c r="D128" s="83" t="s">
        <v>13</v>
      </c>
      <c r="E128" s="82">
        <v>706</v>
      </c>
      <c r="F128" s="54" t="s">
        <v>17</v>
      </c>
      <c r="G128" s="30">
        <f t="shared" si="77"/>
        <v>0</v>
      </c>
      <c r="H128" s="30">
        <f t="shared" ref="H128:L128" si="99">H132</f>
        <v>0</v>
      </c>
      <c r="I128" s="30">
        <f t="shared" si="99"/>
        <v>0</v>
      </c>
      <c r="J128" s="30">
        <f t="shared" si="99"/>
        <v>0</v>
      </c>
      <c r="K128" s="30">
        <f t="shared" si="99"/>
        <v>0</v>
      </c>
      <c r="L128" s="30">
        <f t="shared" si="99"/>
        <v>0</v>
      </c>
      <c r="M128" s="30">
        <f t="shared" ref="M128" si="100">M132</f>
        <v>0</v>
      </c>
    </row>
    <row r="129" spans="1:14" ht="33.75" x14ac:dyDescent="0.2">
      <c r="A129" s="126"/>
      <c r="B129" s="108"/>
      <c r="C129" s="101"/>
      <c r="D129" s="83" t="s">
        <v>41</v>
      </c>
      <c r="E129" s="82">
        <v>706</v>
      </c>
      <c r="F129" s="54" t="s">
        <v>17</v>
      </c>
      <c r="G129" s="30">
        <f t="shared" si="77"/>
        <v>5984104.8600000003</v>
      </c>
      <c r="H129" s="30">
        <f t="shared" ref="H129:L129" si="101">H133</f>
        <v>0</v>
      </c>
      <c r="I129" s="30">
        <f t="shared" si="101"/>
        <v>0</v>
      </c>
      <c r="J129" s="30">
        <f t="shared" si="101"/>
        <v>0</v>
      </c>
      <c r="K129" s="30">
        <f t="shared" si="101"/>
        <v>5984104.8600000003</v>
      </c>
      <c r="L129" s="30">
        <f t="shared" si="101"/>
        <v>0</v>
      </c>
      <c r="M129" s="30">
        <f t="shared" ref="M129" si="102">M133</f>
        <v>0</v>
      </c>
    </row>
    <row r="130" spans="1:14" ht="15" customHeight="1" x14ac:dyDescent="0.2">
      <c r="A130" s="124">
        <v>82</v>
      </c>
      <c r="B130" s="106" t="s">
        <v>115</v>
      </c>
      <c r="C130" s="99" t="s">
        <v>118</v>
      </c>
      <c r="D130" s="83" t="s">
        <v>1</v>
      </c>
      <c r="E130" s="82">
        <v>706</v>
      </c>
      <c r="F130" s="54" t="s">
        <v>17</v>
      </c>
      <c r="G130" s="30">
        <f t="shared" si="77"/>
        <v>33328676.460000001</v>
      </c>
      <c r="H130" s="30">
        <f>H134</f>
        <v>0</v>
      </c>
      <c r="I130" s="30">
        <f t="shared" ref="I130:L130" si="103">I134</f>
        <v>0</v>
      </c>
      <c r="J130" s="30">
        <f t="shared" si="103"/>
        <v>0</v>
      </c>
      <c r="K130" s="30">
        <f t="shared" si="103"/>
        <v>33328676.460000001</v>
      </c>
      <c r="L130" s="30">
        <f t="shared" si="103"/>
        <v>0</v>
      </c>
      <c r="M130" s="30">
        <f t="shared" ref="M130" si="104">M134</f>
        <v>0</v>
      </c>
    </row>
    <row r="131" spans="1:14" ht="22.5" x14ac:dyDescent="0.2">
      <c r="A131" s="125"/>
      <c r="B131" s="107"/>
      <c r="C131" s="100"/>
      <c r="D131" s="83" t="s">
        <v>119</v>
      </c>
      <c r="E131" s="82">
        <v>706</v>
      </c>
      <c r="F131" s="54" t="s">
        <v>17</v>
      </c>
      <c r="G131" s="30">
        <f t="shared" si="77"/>
        <v>27344571.600000001</v>
      </c>
      <c r="H131" s="30">
        <f t="shared" ref="H131:H133" si="105">H135</f>
        <v>0</v>
      </c>
      <c r="I131" s="30">
        <f t="shared" ref="I131:I133" si="106">I135</f>
        <v>0</v>
      </c>
      <c r="J131" s="30">
        <f t="shared" ref="J131:J133" si="107">J135</f>
        <v>0</v>
      </c>
      <c r="K131" s="30">
        <f t="shared" ref="K131:K133" si="108">K135</f>
        <v>27344571.600000001</v>
      </c>
      <c r="L131" s="30">
        <f t="shared" ref="L131:M133" si="109">L135</f>
        <v>0</v>
      </c>
      <c r="M131" s="30">
        <f t="shared" si="109"/>
        <v>0</v>
      </c>
    </row>
    <row r="132" spans="1:14" x14ac:dyDescent="0.2">
      <c r="A132" s="125"/>
      <c r="B132" s="107"/>
      <c r="C132" s="100"/>
      <c r="D132" s="83" t="s">
        <v>13</v>
      </c>
      <c r="E132" s="82">
        <v>706</v>
      </c>
      <c r="F132" s="54" t="s">
        <v>17</v>
      </c>
      <c r="G132" s="30">
        <f t="shared" si="77"/>
        <v>0</v>
      </c>
      <c r="H132" s="30">
        <f t="shared" si="105"/>
        <v>0</v>
      </c>
      <c r="I132" s="30">
        <f t="shared" si="106"/>
        <v>0</v>
      </c>
      <c r="J132" s="30">
        <f t="shared" si="107"/>
        <v>0</v>
      </c>
      <c r="K132" s="30">
        <f t="shared" si="108"/>
        <v>0</v>
      </c>
      <c r="L132" s="30">
        <f t="shared" si="109"/>
        <v>0</v>
      </c>
      <c r="M132" s="30">
        <f t="shared" si="109"/>
        <v>0</v>
      </c>
    </row>
    <row r="133" spans="1:14" ht="33.75" x14ac:dyDescent="0.2">
      <c r="A133" s="126"/>
      <c r="B133" s="108"/>
      <c r="C133" s="101"/>
      <c r="D133" s="83" t="s">
        <v>41</v>
      </c>
      <c r="E133" s="82">
        <v>706</v>
      </c>
      <c r="F133" s="54" t="s">
        <v>17</v>
      </c>
      <c r="G133" s="30">
        <f t="shared" si="77"/>
        <v>5984104.8600000003</v>
      </c>
      <c r="H133" s="30">
        <f t="shared" si="105"/>
        <v>0</v>
      </c>
      <c r="I133" s="30">
        <f t="shared" si="106"/>
        <v>0</v>
      </c>
      <c r="J133" s="30">
        <f t="shared" si="107"/>
        <v>0</v>
      </c>
      <c r="K133" s="30">
        <f t="shared" si="108"/>
        <v>5984104.8600000003</v>
      </c>
      <c r="L133" s="30">
        <f t="shared" si="109"/>
        <v>0</v>
      </c>
      <c r="M133" s="30">
        <f t="shared" si="109"/>
        <v>0</v>
      </c>
    </row>
    <row r="134" spans="1:14" ht="16.5" customHeight="1" x14ac:dyDescent="0.2">
      <c r="A134" s="124">
        <v>83</v>
      </c>
      <c r="B134" s="106" t="s">
        <v>126</v>
      </c>
      <c r="C134" s="99" t="s">
        <v>118</v>
      </c>
      <c r="D134" s="83" t="s">
        <v>1</v>
      </c>
      <c r="E134" s="82">
        <v>706</v>
      </c>
      <c r="F134" s="54" t="s">
        <v>100</v>
      </c>
      <c r="G134" s="30">
        <f t="shared" si="77"/>
        <v>33328676.460000001</v>
      </c>
      <c r="H134" s="30">
        <f>H135+H136+H137</f>
        <v>0</v>
      </c>
      <c r="I134" s="30">
        <f t="shared" ref="I134:L134" si="110">I135+I136+I137</f>
        <v>0</v>
      </c>
      <c r="J134" s="30">
        <f t="shared" si="110"/>
        <v>0</v>
      </c>
      <c r="K134" s="30">
        <f t="shared" si="110"/>
        <v>33328676.460000001</v>
      </c>
      <c r="L134" s="30">
        <f t="shared" si="110"/>
        <v>0</v>
      </c>
      <c r="M134" s="30">
        <f t="shared" ref="M134" si="111">M135+M136+M137</f>
        <v>0</v>
      </c>
    </row>
    <row r="135" spans="1:14" ht="22.5" x14ac:dyDescent="0.2">
      <c r="A135" s="125"/>
      <c r="B135" s="107"/>
      <c r="C135" s="100"/>
      <c r="D135" s="83" t="s">
        <v>119</v>
      </c>
      <c r="E135" s="82">
        <v>706</v>
      </c>
      <c r="F135" s="54" t="s">
        <v>127</v>
      </c>
      <c r="G135" s="30">
        <f t="shared" si="77"/>
        <v>27344571.600000001</v>
      </c>
      <c r="H135" s="30">
        <v>0</v>
      </c>
      <c r="I135" s="30">
        <v>0</v>
      </c>
      <c r="J135" s="30">
        <v>0</v>
      </c>
      <c r="K135" s="31">
        <v>27344571.600000001</v>
      </c>
      <c r="L135" s="31">
        <v>0</v>
      </c>
      <c r="M135" s="31">
        <v>0</v>
      </c>
    </row>
    <row r="136" spans="1:14" x14ac:dyDescent="0.2">
      <c r="A136" s="125"/>
      <c r="B136" s="107"/>
      <c r="C136" s="100"/>
      <c r="D136" s="83" t="s">
        <v>13</v>
      </c>
      <c r="E136" s="82">
        <v>706</v>
      </c>
      <c r="F136" s="54" t="s">
        <v>17</v>
      </c>
      <c r="G136" s="30">
        <f t="shared" si="77"/>
        <v>0</v>
      </c>
      <c r="H136" s="30">
        <v>0</v>
      </c>
      <c r="I136" s="30">
        <v>0</v>
      </c>
      <c r="J136" s="30">
        <v>0</v>
      </c>
      <c r="K136" s="31">
        <v>0</v>
      </c>
      <c r="L136" s="31">
        <v>0</v>
      </c>
      <c r="M136" s="31">
        <v>0</v>
      </c>
    </row>
    <row r="137" spans="1:14" ht="33.75" x14ac:dyDescent="0.2">
      <c r="A137" s="126"/>
      <c r="B137" s="108"/>
      <c r="C137" s="101"/>
      <c r="D137" s="83" t="s">
        <v>41</v>
      </c>
      <c r="E137" s="82">
        <v>706</v>
      </c>
      <c r="F137" s="54" t="s">
        <v>128</v>
      </c>
      <c r="G137" s="30">
        <f t="shared" ref="G137:G141" si="112">H137+I137+J137+K137+L137+M137</f>
        <v>5984104.8600000003</v>
      </c>
      <c r="H137" s="30">
        <v>0</v>
      </c>
      <c r="I137" s="30">
        <v>0</v>
      </c>
      <c r="J137" s="30">
        <v>0</v>
      </c>
      <c r="K137" s="31">
        <v>5984104.8600000003</v>
      </c>
      <c r="L137" s="31">
        <v>0</v>
      </c>
      <c r="M137" s="31">
        <v>0</v>
      </c>
    </row>
    <row r="138" spans="1:14" x14ac:dyDescent="0.2">
      <c r="A138" s="123">
        <v>84</v>
      </c>
      <c r="B138" s="105" t="s">
        <v>42</v>
      </c>
      <c r="C138" s="104" t="s">
        <v>61</v>
      </c>
      <c r="D138" s="84" t="s">
        <v>1</v>
      </c>
      <c r="E138" s="54" t="s">
        <v>17</v>
      </c>
      <c r="F138" s="54" t="s">
        <v>100</v>
      </c>
      <c r="G138" s="30">
        <f t="shared" si="112"/>
        <v>23632182394.32</v>
      </c>
      <c r="H138" s="30">
        <f>H139+H140+H141</f>
        <v>3791445870.6199999</v>
      </c>
      <c r="I138" s="30">
        <f t="shared" ref="I138:L138" si="113">I139+I140+I141</f>
        <v>4004499715.1599998</v>
      </c>
      <c r="J138" s="30">
        <f t="shared" si="113"/>
        <v>4346529115.75</v>
      </c>
      <c r="K138" s="30">
        <f t="shared" si="113"/>
        <v>4379722958.79</v>
      </c>
      <c r="L138" s="30">
        <f t="shared" si="113"/>
        <v>3555028367</v>
      </c>
      <c r="M138" s="30">
        <f t="shared" ref="M138" si="114">M139+M140+M141</f>
        <v>3554956367</v>
      </c>
      <c r="N138" s="70"/>
    </row>
    <row r="139" spans="1:14" ht="22.5" x14ac:dyDescent="0.2">
      <c r="A139" s="123"/>
      <c r="B139" s="105"/>
      <c r="C139" s="104"/>
      <c r="D139" s="83" t="s">
        <v>119</v>
      </c>
      <c r="E139" s="54" t="s">
        <v>17</v>
      </c>
      <c r="F139" s="54" t="s">
        <v>17</v>
      </c>
      <c r="G139" s="30">
        <f t="shared" si="112"/>
        <v>27344571.600000001</v>
      </c>
      <c r="H139" s="30">
        <f t="shared" ref="H139:L141" si="115">H9</f>
        <v>0</v>
      </c>
      <c r="I139" s="30">
        <f t="shared" si="115"/>
        <v>0</v>
      </c>
      <c r="J139" s="30">
        <f t="shared" si="115"/>
        <v>0</v>
      </c>
      <c r="K139" s="30">
        <f t="shared" si="115"/>
        <v>27344571.600000001</v>
      </c>
      <c r="L139" s="30">
        <f t="shared" si="115"/>
        <v>0</v>
      </c>
      <c r="M139" s="30">
        <f t="shared" ref="M139" si="116">M9</f>
        <v>0</v>
      </c>
    </row>
    <row r="140" spans="1:14" ht="12.75" customHeight="1" x14ac:dyDescent="0.2">
      <c r="A140" s="123"/>
      <c r="B140" s="105"/>
      <c r="C140" s="104"/>
      <c r="D140" s="84" t="s">
        <v>13</v>
      </c>
      <c r="E140" s="54" t="s">
        <v>17</v>
      </c>
      <c r="F140" s="54" t="s">
        <v>17</v>
      </c>
      <c r="G140" s="30">
        <f t="shared" si="112"/>
        <v>15900607524.4</v>
      </c>
      <c r="H140" s="30">
        <f t="shared" si="115"/>
        <v>2585595100</v>
      </c>
      <c r="I140" s="30">
        <f t="shared" si="115"/>
        <v>2709636417.4000001</v>
      </c>
      <c r="J140" s="30">
        <f t="shared" si="115"/>
        <v>3001827490</v>
      </c>
      <c r="K140" s="30">
        <f t="shared" si="115"/>
        <v>3036054893</v>
      </c>
      <c r="L140" s="30">
        <f t="shared" si="115"/>
        <v>2283782812</v>
      </c>
      <c r="M140" s="30">
        <f t="shared" ref="M140" si="117">M10</f>
        <v>2283710812</v>
      </c>
    </row>
    <row r="141" spans="1:14" ht="33.75" x14ac:dyDescent="0.2">
      <c r="A141" s="123"/>
      <c r="B141" s="105"/>
      <c r="C141" s="104"/>
      <c r="D141" s="84" t="s">
        <v>41</v>
      </c>
      <c r="E141" s="54" t="s">
        <v>17</v>
      </c>
      <c r="F141" s="54" t="s">
        <v>17</v>
      </c>
      <c r="G141" s="30">
        <f t="shared" si="112"/>
        <v>7704230298.3199997</v>
      </c>
      <c r="H141" s="30">
        <f t="shared" si="115"/>
        <v>1205850770.6199999</v>
      </c>
      <c r="I141" s="30">
        <f t="shared" si="115"/>
        <v>1294863297.7599998</v>
      </c>
      <c r="J141" s="30">
        <f t="shared" si="115"/>
        <v>1344701625.75</v>
      </c>
      <c r="K141" s="30">
        <f t="shared" si="115"/>
        <v>1316323494.1899998</v>
      </c>
      <c r="L141" s="30">
        <f t="shared" si="115"/>
        <v>1271245555</v>
      </c>
      <c r="M141" s="30">
        <f t="shared" ref="M141" si="118">M11</f>
        <v>1271245555</v>
      </c>
      <c r="N141" s="70"/>
    </row>
    <row r="142" spans="1:14" x14ac:dyDescent="0.2">
      <c r="A142" s="5"/>
      <c r="B142" s="11"/>
      <c r="C142" s="87"/>
      <c r="D142" s="87"/>
      <c r="E142" s="6"/>
      <c r="F142" s="53"/>
      <c r="G142" s="7"/>
      <c r="H142" s="7"/>
      <c r="I142" s="7"/>
      <c r="J142" s="7"/>
      <c r="L142" s="7"/>
      <c r="M142" s="7"/>
    </row>
    <row r="143" spans="1:14" x14ac:dyDescent="0.2">
      <c r="A143" s="8"/>
      <c r="B143" s="102" t="s">
        <v>123</v>
      </c>
      <c r="C143" s="102"/>
      <c r="D143" s="102"/>
      <c r="E143" s="2"/>
      <c r="F143" s="57"/>
      <c r="G143" s="103" t="s">
        <v>71</v>
      </c>
      <c r="H143" s="103"/>
      <c r="I143" s="103"/>
      <c r="J143" s="103"/>
      <c r="L143" s="27"/>
      <c r="M143" s="27"/>
    </row>
    <row r="144" spans="1:14" x14ac:dyDescent="0.2">
      <c r="A144" s="8"/>
      <c r="B144" s="102"/>
      <c r="C144" s="102"/>
      <c r="D144" s="102"/>
      <c r="E144" s="2"/>
      <c r="F144" s="57"/>
      <c r="G144" s="103"/>
      <c r="H144" s="103"/>
      <c r="I144" s="103"/>
      <c r="J144" s="103"/>
      <c r="L144" s="27"/>
      <c r="M144" s="27"/>
    </row>
    <row r="145" spans="1:14" ht="22.5" x14ac:dyDescent="0.2">
      <c r="A145" s="8"/>
      <c r="B145" s="29" t="s">
        <v>124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4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4" x14ac:dyDescent="0.2">
      <c r="A147" s="8"/>
      <c r="B147" s="87"/>
      <c r="C147" s="87"/>
      <c r="D147" s="10"/>
      <c r="E147" s="2"/>
      <c r="F147" s="57"/>
      <c r="G147" s="33"/>
      <c r="H147" s="33"/>
      <c r="I147" s="33"/>
      <c r="J147" s="33"/>
      <c r="K147" s="33"/>
      <c r="L147" s="33">
        <f>K138-K134-151000</f>
        <v>4346243282.3299999</v>
      </c>
      <c r="M147" s="33">
        <f>L138-L134-151000</f>
        <v>3554877367</v>
      </c>
      <c r="N147" s="33">
        <f>M138-M134-151000</f>
        <v>3554805367</v>
      </c>
    </row>
    <row r="148" spans="1:14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4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30:B133"/>
    <mergeCell ref="C130:C133"/>
    <mergeCell ref="A130:A133"/>
    <mergeCell ref="B134:B137"/>
    <mergeCell ref="C134:C137"/>
    <mergeCell ref="A134:A137"/>
    <mergeCell ref="B122:B125"/>
    <mergeCell ref="C122:C125"/>
    <mergeCell ref="B126:B129"/>
    <mergeCell ref="C126:C129"/>
    <mergeCell ref="A122:A125"/>
    <mergeCell ref="A126:A129"/>
    <mergeCell ref="A138:A141"/>
    <mergeCell ref="B138:B141"/>
    <mergeCell ref="C138:C141"/>
    <mergeCell ref="A55:A57"/>
    <mergeCell ref="C43:C45"/>
    <mergeCell ref="C55:C57"/>
    <mergeCell ref="A67:A69"/>
    <mergeCell ref="B67:B69"/>
    <mergeCell ref="C67:C69"/>
    <mergeCell ref="A43:A45"/>
    <mergeCell ref="A64:A66"/>
    <mergeCell ref="A58:A60"/>
    <mergeCell ref="B58:B60"/>
    <mergeCell ref="C58:C60"/>
    <mergeCell ref="B55:B57"/>
    <mergeCell ref="B43:B45"/>
    <mergeCell ref="A52:A54"/>
    <mergeCell ref="C52:C54"/>
    <mergeCell ref="G2:L2"/>
    <mergeCell ref="A3:L3"/>
    <mergeCell ref="J4:L4"/>
    <mergeCell ref="B23:B25"/>
    <mergeCell ref="C23:C25"/>
    <mergeCell ref="B8:B11"/>
    <mergeCell ref="A30:A33"/>
    <mergeCell ref="B30:B33"/>
    <mergeCell ref="C30:C33"/>
    <mergeCell ref="G5:M5"/>
    <mergeCell ref="B143:D144"/>
    <mergeCell ref="G143:J144"/>
    <mergeCell ref="D5:D6"/>
    <mergeCell ref="C8:C11"/>
    <mergeCell ref="B12:B15"/>
    <mergeCell ref="C12:C15"/>
    <mergeCell ref="B5:B6"/>
    <mergeCell ref="C5:C6"/>
    <mergeCell ref="B16:B17"/>
    <mergeCell ref="C16:C17"/>
    <mergeCell ref="B34:B36"/>
    <mergeCell ref="C34:C36"/>
    <mergeCell ref="B20:B22"/>
    <mergeCell ref="B64:B66"/>
    <mergeCell ref="C64:C66"/>
    <mergeCell ref="B52:B54"/>
    <mergeCell ref="G1:J1"/>
    <mergeCell ref="A5:A6"/>
    <mergeCell ref="E5:F5"/>
    <mergeCell ref="A37:A39"/>
    <mergeCell ref="C40:C42"/>
    <mergeCell ref="B40:B42"/>
    <mergeCell ref="A40:A42"/>
    <mergeCell ref="A34:A36"/>
    <mergeCell ref="A8:A11"/>
    <mergeCell ref="A12:A15"/>
    <mergeCell ref="A20:A22"/>
    <mergeCell ref="A16:A17"/>
    <mergeCell ref="A23:A25"/>
    <mergeCell ref="C20:C22"/>
    <mergeCell ref="B37:B39"/>
    <mergeCell ref="C37:C39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94"/>
      <c r="H1" s="94"/>
      <c r="I1" s="94"/>
      <c r="J1" s="94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14"/>
      <c r="H2" s="114"/>
      <c r="I2" s="114"/>
      <c r="J2" s="114"/>
      <c r="K2" s="114"/>
      <c r="L2" s="114"/>
      <c r="M2" s="79"/>
    </row>
    <row r="3" spans="1:14" ht="12.75" customHeight="1" x14ac:dyDescent="0.2">
      <c r="A3" s="115" t="s">
        <v>9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16"/>
      <c r="K4" s="116"/>
      <c r="L4" s="116"/>
      <c r="M4" s="60"/>
    </row>
    <row r="5" spans="1:14" ht="17.25" customHeight="1" x14ac:dyDescent="0.2">
      <c r="A5" s="95" t="s">
        <v>0</v>
      </c>
      <c r="B5" s="104" t="s">
        <v>97</v>
      </c>
      <c r="C5" s="104" t="s">
        <v>2</v>
      </c>
      <c r="D5" s="104" t="s">
        <v>10</v>
      </c>
      <c r="E5" s="95" t="s">
        <v>95</v>
      </c>
      <c r="F5" s="95"/>
      <c r="G5" s="120" t="s">
        <v>44</v>
      </c>
      <c r="H5" s="121"/>
      <c r="I5" s="121"/>
      <c r="J5" s="121"/>
      <c r="K5" s="121"/>
      <c r="L5" s="121"/>
      <c r="M5" s="122"/>
    </row>
    <row r="6" spans="1:14" ht="31.5" x14ac:dyDescent="0.2">
      <c r="A6" s="95"/>
      <c r="B6" s="104"/>
      <c r="C6" s="104"/>
      <c r="D6" s="104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96">
        <v>1</v>
      </c>
      <c r="B8" s="105" t="s">
        <v>6</v>
      </c>
      <c r="C8" s="97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96"/>
      <c r="B9" s="105"/>
      <c r="C9" s="97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96"/>
      <c r="B10" s="105"/>
      <c r="C10" s="97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96"/>
      <c r="B11" s="105"/>
      <c r="C11" s="97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96">
        <v>2</v>
      </c>
      <c r="B12" s="98" t="s">
        <v>51</v>
      </c>
      <c r="C12" s="97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96"/>
      <c r="B13" s="98"/>
      <c r="C13" s="97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96"/>
      <c r="B14" s="98"/>
      <c r="C14" s="97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96"/>
      <c r="B15" s="98"/>
      <c r="C15" s="97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96">
        <v>3</v>
      </c>
      <c r="B16" s="98" t="s">
        <v>53</v>
      </c>
      <c r="C16" s="97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96"/>
      <c r="B17" s="98"/>
      <c r="C17" s="97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96">
        <v>6</v>
      </c>
      <c r="B20" s="98" t="s">
        <v>52</v>
      </c>
      <c r="C20" s="97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96"/>
      <c r="B21" s="98"/>
      <c r="C21" s="97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96"/>
      <c r="B22" s="98"/>
      <c r="C22" s="97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99">
        <v>7</v>
      </c>
      <c r="B23" s="117" t="s">
        <v>73</v>
      </c>
      <c r="C23" s="109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00"/>
      <c r="B24" s="118"/>
      <c r="C24" s="110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01"/>
      <c r="B25" s="119"/>
      <c r="C25" s="111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99">
        <v>12</v>
      </c>
      <c r="B30" s="106" t="s">
        <v>120</v>
      </c>
      <c r="C30" s="109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00"/>
      <c r="B31" s="107"/>
      <c r="C31" s="110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00"/>
      <c r="B32" s="107"/>
      <c r="C32" s="110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01"/>
      <c r="B33" s="108"/>
      <c r="C33" s="111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96">
        <v>13</v>
      </c>
      <c r="B34" s="105" t="s">
        <v>14</v>
      </c>
      <c r="C34" s="97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96"/>
      <c r="B35" s="105"/>
      <c r="C35" s="97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96"/>
      <c r="B36" s="105"/>
      <c r="C36" s="97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96">
        <v>14</v>
      </c>
      <c r="B37" s="98" t="s">
        <v>79</v>
      </c>
      <c r="C37" s="97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96"/>
      <c r="B38" s="98"/>
      <c r="C38" s="97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96"/>
      <c r="B39" s="98"/>
      <c r="C39" s="97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96">
        <v>15</v>
      </c>
      <c r="B40" s="98" t="s">
        <v>80</v>
      </c>
      <c r="C40" s="97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96"/>
      <c r="B41" s="98"/>
      <c r="C41" s="97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96"/>
      <c r="B42" s="98"/>
      <c r="C42" s="97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96">
        <v>16</v>
      </c>
      <c r="B43" s="98" t="s">
        <v>55</v>
      </c>
      <c r="C43" s="97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96"/>
      <c r="B44" s="98"/>
      <c r="C44" s="97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96"/>
      <c r="B45" s="98"/>
      <c r="C45" s="97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99">
        <v>22</v>
      </c>
      <c r="B52" s="112" t="s">
        <v>15</v>
      </c>
      <c r="C52" s="109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00"/>
      <c r="B53" s="113"/>
      <c r="C53" s="110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00"/>
      <c r="B54" s="113"/>
      <c r="C54" s="111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99">
        <v>23</v>
      </c>
      <c r="B55" s="117" t="s">
        <v>49</v>
      </c>
      <c r="C55" s="109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00"/>
      <c r="B56" s="118"/>
      <c r="C56" s="110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01"/>
      <c r="B57" s="119"/>
      <c r="C57" s="111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99">
        <v>24</v>
      </c>
      <c r="B58" s="117" t="s">
        <v>69</v>
      </c>
      <c r="C58" s="109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00"/>
      <c r="B59" s="118"/>
      <c r="C59" s="110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01"/>
      <c r="B60" s="119"/>
      <c r="C60" s="111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24">
        <v>28</v>
      </c>
      <c r="B64" s="106" t="s">
        <v>68</v>
      </c>
      <c r="C64" s="109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25"/>
      <c r="B65" s="107"/>
      <c r="C65" s="110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26"/>
      <c r="B66" s="108"/>
      <c r="C66" s="111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24">
        <v>29</v>
      </c>
      <c r="B67" s="106" t="s">
        <v>81</v>
      </c>
      <c r="C67" s="109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25"/>
      <c r="B68" s="107"/>
      <c r="C68" s="110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26"/>
      <c r="B69" s="108"/>
      <c r="C69" s="111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24">
        <v>80</v>
      </c>
      <c r="B122" s="112" t="s">
        <v>117</v>
      </c>
      <c r="C122" s="99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25"/>
      <c r="B123" s="113"/>
      <c r="C123" s="100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25"/>
      <c r="B124" s="113"/>
      <c r="C124" s="100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26"/>
      <c r="B125" s="113"/>
      <c r="C125" s="100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24">
        <v>81</v>
      </c>
      <c r="B126" s="106" t="s">
        <v>114</v>
      </c>
      <c r="C126" s="99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25"/>
      <c r="B127" s="107"/>
      <c r="C127" s="100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25"/>
      <c r="B128" s="107"/>
      <c r="C128" s="100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26"/>
      <c r="B129" s="108"/>
      <c r="C129" s="101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24">
        <v>82</v>
      </c>
      <c r="B130" s="106" t="s">
        <v>115</v>
      </c>
      <c r="C130" s="99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25"/>
      <c r="B131" s="107"/>
      <c r="C131" s="100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25"/>
      <c r="B132" s="107"/>
      <c r="C132" s="100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26"/>
      <c r="B133" s="108"/>
      <c r="C133" s="101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24">
        <v>83</v>
      </c>
      <c r="B134" s="106" t="s">
        <v>116</v>
      </c>
      <c r="C134" s="99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25"/>
      <c r="B135" s="107"/>
      <c r="C135" s="100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25"/>
      <c r="B136" s="107"/>
      <c r="C136" s="100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26"/>
      <c r="B137" s="108"/>
      <c r="C137" s="101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23">
        <v>84</v>
      </c>
      <c r="B138" s="105" t="s">
        <v>42</v>
      </c>
      <c r="C138" s="104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23"/>
      <c r="B139" s="105"/>
      <c r="C139" s="104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23"/>
      <c r="B140" s="105"/>
      <c r="C140" s="104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23"/>
      <c r="B141" s="105"/>
      <c r="C141" s="104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02" t="s">
        <v>70</v>
      </c>
      <c r="C143" s="102"/>
      <c r="D143" s="102"/>
      <c r="E143" s="2"/>
      <c r="F143" s="57"/>
      <c r="G143" s="103" t="s">
        <v>71</v>
      </c>
      <c r="H143" s="103"/>
      <c r="I143" s="103"/>
      <c r="J143" s="103"/>
      <c r="L143" s="27"/>
      <c r="M143" s="27"/>
    </row>
    <row r="144" spans="1:13" x14ac:dyDescent="0.2">
      <c r="A144" s="8"/>
      <c r="B144" s="102"/>
      <c r="C144" s="102"/>
      <c r="D144" s="102"/>
      <c r="E144" s="2"/>
      <c r="F144" s="57"/>
      <c r="G144" s="103"/>
      <c r="H144" s="103"/>
      <c r="I144" s="103"/>
      <c r="J144" s="103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</vt:lpstr>
      <vt:lpstr>старая субвенция</vt:lpstr>
      <vt:lpstr>'Приложение 2'!Заголовки_для_печати</vt:lpstr>
      <vt:lpstr>'старая субвенция'!Заголовки_для_печати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2019-05-28T08:01:57Z</dcterms:modified>
</cp:coreProperties>
</file>