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85" tabRatio="831"/>
  </bookViews>
  <sheets>
    <sheet name="Приложение 2" sheetId="2" r:id="rId1"/>
  </sheets>
  <definedNames>
    <definedName name="_xlnm.Print_Titles" localSheetId="0">'Приложение 2'!$B:$B,'Приложение 2'!$5:$6</definedName>
  </definedNames>
  <calcPr calcId="152511"/>
</workbook>
</file>

<file path=xl/calcChain.xml><?xml version="1.0" encoding="utf-8"?>
<calcChain xmlns="http://schemas.openxmlformats.org/spreadsheetml/2006/main">
  <c r="K64" i="2" l="1"/>
  <c r="M54" i="2" l="1"/>
  <c r="L54" i="2"/>
  <c r="K54" i="2"/>
  <c r="J54" i="2"/>
  <c r="I54" i="2"/>
  <c r="H64" i="2"/>
  <c r="J72" i="2" l="1"/>
  <c r="M39" i="2"/>
  <c r="L39" i="2"/>
  <c r="K39" i="2"/>
  <c r="K55" i="2"/>
  <c r="M16" i="2"/>
  <c r="L16" i="2"/>
  <c r="K16" i="2"/>
  <c r="J39" i="2"/>
  <c r="J16" i="2"/>
  <c r="J38" i="2"/>
  <c r="J35" i="2"/>
  <c r="H45" i="2"/>
  <c r="J71" i="2" l="1"/>
  <c r="M40" i="2" l="1"/>
  <c r="M55" i="2"/>
  <c r="M60" i="2"/>
  <c r="L40" i="2"/>
  <c r="M44" i="2"/>
  <c r="L44" i="2"/>
  <c r="K44" i="2"/>
  <c r="K40" i="2"/>
  <c r="M38" i="2" l="1"/>
  <c r="M35" i="2" s="1"/>
  <c r="L38" i="2"/>
  <c r="L35" i="2" s="1"/>
  <c r="K35" i="2"/>
  <c r="J60" i="2" l="1"/>
  <c r="J44" i="2"/>
  <c r="H115" i="2" l="1"/>
  <c r="H114" i="2"/>
  <c r="H113" i="2"/>
  <c r="H112" i="2"/>
  <c r="H111" i="2"/>
  <c r="M110" i="2"/>
  <c r="L110" i="2"/>
  <c r="K110" i="2"/>
  <c r="I110" i="2"/>
  <c r="H109" i="2"/>
  <c r="K108" i="2"/>
  <c r="J108" i="2"/>
  <c r="I108" i="2"/>
  <c r="H107" i="2"/>
  <c r="K106" i="2"/>
  <c r="J106" i="2"/>
  <c r="J100" i="2" s="1"/>
  <c r="I106" i="2"/>
  <c r="H106" i="2"/>
  <c r="H105" i="2"/>
  <c r="K104" i="2"/>
  <c r="J104" i="2"/>
  <c r="I104" i="2"/>
  <c r="H103" i="2"/>
  <c r="M102" i="2"/>
  <c r="M101" i="2" s="1"/>
  <c r="L102" i="2"/>
  <c r="K102" i="2"/>
  <c r="K101" i="2" s="1"/>
  <c r="J102" i="2"/>
  <c r="I102" i="2"/>
  <c r="H102" i="2" s="1"/>
  <c r="L101" i="2"/>
  <c r="J101" i="2"/>
  <c r="L100" i="2"/>
  <c r="H99" i="2"/>
  <c r="H98" i="2"/>
  <c r="H97" i="2"/>
  <c r="H96" i="2"/>
  <c r="H95" i="2"/>
  <c r="M94" i="2"/>
  <c r="L94" i="2"/>
  <c r="K94" i="2"/>
  <c r="J94" i="2"/>
  <c r="I94" i="2"/>
  <c r="H94" i="2" s="1"/>
  <c r="H93" i="2"/>
  <c r="K92" i="2"/>
  <c r="J92" i="2"/>
  <c r="I92" i="2"/>
  <c r="H92" i="2" s="1"/>
  <c r="H91" i="2"/>
  <c r="K90" i="2"/>
  <c r="J90" i="2"/>
  <c r="I90" i="2"/>
  <c r="H89" i="2"/>
  <c r="K88" i="2"/>
  <c r="J88" i="2"/>
  <c r="I88" i="2"/>
  <c r="H88" i="2" s="1"/>
  <c r="H87" i="2"/>
  <c r="M86" i="2"/>
  <c r="M85" i="2" s="1"/>
  <c r="L86" i="2"/>
  <c r="K86" i="2"/>
  <c r="K85" i="2" s="1"/>
  <c r="J86" i="2"/>
  <c r="J85" i="2" s="1"/>
  <c r="I86" i="2"/>
  <c r="L85" i="2"/>
  <c r="L84" i="2"/>
  <c r="L27" i="2" s="1"/>
  <c r="H83" i="2"/>
  <c r="M82" i="2"/>
  <c r="L82" i="2"/>
  <c r="K82" i="2"/>
  <c r="J82" i="2"/>
  <c r="I82" i="2"/>
  <c r="H82" i="2" s="1"/>
  <c r="M81" i="2"/>
  <c r="M26" i="2" s="1"/>
  <c r="L81" i="2"/>
  <c r="K81" i="2"/>
  <c r="J81" i="2"/>
  <c r="J26" i="2" s="1"/>
  <c r="I81" i="2"/>
  <c r="H81" i="2" s="1"/>
  <c r="H80" i="2"/>
  <c r="K79" i="2"/>
  <c r="J79" i="2"/>
  <c r="I79" i="2"/>
  <c r="H78" i="2"/>
  <c r="K77" i="2"/>
  <c r="J77" i="2"/>
  <c r="I77" i="2"/>
  <c r="H76" i="2"/>
  <c r="K75" i="2"/>
  <c r="J75" i="2"/>
  <c r="I75" i="2"/>
  <c r="M74" i="2"/>
  <c r="M25" i="2" s="1"/>
  <c r="L74" i="2"/>
  <c r="K74" i="2"/>
  <c r="K25" i="2" s="1"/>
  <c r="H72" i="2"/>
  <c r="H71" i="2"/>
  <c r="J70" i="2"/>
  <c r="H70" i="2" s="1"/>
  <c r="L69" i="2"/>
  <c r="H69" i="2" s="1"/>
  <c r="H68" i="2"/>
  <c r="M67" i="2"/>
  <c r="M66" i="2" s="1"/>
  <c r="M65" i="2" s="1"/>
  <c r="M24" i="2" s="1"/>
  <c r="K67" i="2"/>
  <c r="K66" i="2" s="1"/>
  <c r="K65" i="2" s="1"/>
  <c r="K24" i="2" s="1"/>
  <c r="I67" i="2"/>
  <c r="I66" i="2" s="1"/>
  <c r="I65" i="2" s="1"/>
  <c r="I24" i="2" s="1"/>
  <c r="H63" i="2"/>
  <c r="J62" i="2"/>
  <c r="J53" i="2" s="1"/>
  <c r="J50" i="2" s="1"/>
  <c r="M61" i="2"/>
  <c r="L61" i="2"/>
  <c r="K61" i="2"/>
  <c r="I61" i="2"/>
  <c r="H60" i="2"/>
  <c r="H59" i="2"/>
  <c r="M58" i="2"/>
  <c r="L58" i="2"/>
  <c r="K58" i="2"/>
  <c r="I58" i="2"/>
  <c r="H57" i="2"/>
  <c r="H56" i="2"/>
  <c r="J55" i="2"/>
  <c r="H55" i="2" s="1"/>
  <c r="K51" i="2"/>
  <c r="K48" i="2" s="1"/>
  <c r="K23" i="2" s="1"/>
  <c r="M53" i="2"/>
  <c r="M52" i="2" s="1"/>
  <c r="L53" i="2"/>
  <c r="K53" i="2"/>
  <c r="K52" i="2" s="1"/>
  <c r="I53" i="2"/>
  <c r="L52" i="2"/>
  <c r="M51" i="2"/>
  <c r="L51" i="2"/>
  <c r="I51" i="2"/>
  <c r="M50" i="2"/>
  <c r="M49" i="2" s="1"/>
  <c r="L50" i="2"/>
  <c r="K50" i="2"/>
  <c r="I50" i="2"/>
  <c r="L49" i="2"/>
  <c r="M48" i="2"/>
  <c r="M23" i="2" s="1"/>
  <c r="L48" i="2"/>
  <c r="L23" i="2" s="1"/>
  <c r="I48" i="2"/>
  <c r="M47" i="2"/>
  <c r="M46" i="2" s="1"/>
  <c r="L47" i="2"/>
  <c r="K47" i="2"/>
  <c r="I47" i="2"/>
  <c r="L46" i="2"/>
  <c r="H44" i="2"/>
  <c r="M43" i="2"/>
  <c r="M36" i="2" s="1"/>
  <c r="L43" i="2"/>
  <c r="L36" i="2" s="1"/>
  <c r="K43" i="2"/>
  <c r="K36" i="2" s="1"/>
  <c r="J43" i="2"/>
  <c r="H43" i="2" s="1"/>
  <c r="I42" i="2"/>
  <c r="H42" i="2" s="1"/>
  <c r="I41" i="2"/>
  <c r="H41" i="2" s="1"/>
  <c r="J40" i="2"/>
  <c r="I40" i="2"/>
  <c r="H40" i="2" s="1"/>
  <c r="I39" i="2"/>
  <c r="I38" i="2"/>
  <c r="I35" i="2" s="1"/>
  <c r="H35" i="2" s="1"/>
  <c r="M37" i="2"/>
  <c r="L37" i="2"/>
  <c r="K37" i="2"/>
  <c r="J37" i="2"/>
  <c r="L33" i="2"/>
  <c r="M32" i="2"/>
  <c r="M19" i="2" s="1"/>
  <c r="L32" i="2"/>
  <c r="L29" i="2" s="1"/>
  <c r="K32" i="2"/>
  <c r="K19" i="2" s="1"/>
  <c r="J32" i="2"/>
  <c r="J19" i="2" s="1"/>
  <c r="I32" i="2"/>
  <c r="K29" i="2"/>
  <c r="K26" i="2"/>
  <c r="L25" i="2"/>
  <c r="I23" i="2"/>
  <c r="L22" i="2"/>
  <c r="I19" i="2"/>
  <c r="I12" i="2" s="1"/>
  <c r="I9" i="2" s="1"/>
  <c r="I117" i="2" s="1"/>
  <c r="H17" i="2"/>
  <c r="I16" i="2"/>
  <c r="H16" i="2" s="1"/>
  <c r="M15" i="2"/>
  <c r="M14" i="2" s="1"/>
  <c r="L15" i="2"/>
  <c r="K15" i="2"/>
  <c r="J15" i="2"/>
  <c r="I15" i="2"/>
  <c r="L14" i="2"/>
  <c r="K14" i="2"/>
  <c r="J14" i="2"/>
  <c r="I14" i="2"/>
  <c r="L21" i="2" l="1"/>
  <c r="K46" i="2"/>
  <c r="K49" i="2"/>
  <c r="J47" i="2"/>
  <c r="J22" i="2"/>
  <c r="J12" i="2" s="1"/>
  <c r="J9" i="2" s="1"/>
  <c r="J117" i="2" s="1"/>
  <c r="H47" i="2"/>
  <c r="H50" i="2"/>
  <c r="H53" i="2"/>
  <c r="I22" i="2"/>
  <c r="K22" i="2"/>
  <c r="K21" i="2" s="1"/>
  <c r="M22" i="2"/>
  <c r="M21" i="2" s="1"/>
  <c r="I26" i="2"/>
  <c r="J36" i="2"/>
  <c r="J33" i="2" s="1"/>
  <c r="J31" i="2" s="1"/>
  <c r="H77" i="2"/>
  <c r="H79" i="2"/>
  <c r="L73" i="2"/>
  <c r="H86" i="2"/>
  <c r="J84" i="2"/>
  <c r="J27" i="2" s="1"/>
  <c r="I101" i="2"/>
  <c r="H101" i="2" s="1"/>
  <c r="H110" i="2"/>
  <c r="M12" i="2"/>
  <c r="M9" i="2" s="1"/>
  <c r="M117" i="2" s="1"/>
  <c r="K100" i="2"/>
  <c r="I21" i="2"/>
  <c r="L26" i="2"/>
  <c r="H26" i="2" s="1"/>
  <c r="M29" i="2"/>
  <c r="H38" i="2"/>
  <c r="I36" i="2"/>
  <c r="I46" i="2"/>
  <c r="I49" i="2"/>
  <c r="I52" i="2"/>
  <c r="M73" i="2"/>
  <c r="H75" i="2"/>
  <c r="J74" i="2"/>
  <c r="J25" i="2" s="1"/>
  <c r="K84" i="2"/>
  <c r="M84" i="2"/>
  <c r="H90" i="2"/>
  <c r="H108" i="2"/>
  <c r="M100" i="2"/>
  <c r="L19" i="2"/>
  <c r="L12" i="2" s="1"/>
  <c r="L9" i="2" s="1"/>
  <c r="L117" i="2" s="1"/>
  <c r="J29" i="2"/>
  <c r="H32" i="2"/>
  <c r="I29" i="2"/>
  <c r="H15" i="2"/>
  <c r="J34" i="2"/>
  <c r="K12" i="2"/>
  <c r="L30" i="2"/>
  <c r="L20" i="2"/>
  <c r="L31" i="2"/>
  <c r="L18" i="2"/>
  <c r="L28" i="2"/>
  <c r="L34" i="2"/>
  <c r="H14" i="2"/>
  <c r="H104" i="2"/>
  <c r="I100" i="2"/>
  <c r="H39" i="2"/>
  <c r="I37" i="2"/>
  <c r="H37" i="2" s="1"/>
  <c r="K34" i="2"/>
  <c r="K33" i="2"/>
  <c r="M34" i="2"/>
  <c r="M33" i="2"/>
  <c r="J58" i="2"/>
  <c r="H58" i="2" s="1"/>
  <c r="H62" i="2"/>
  <c r="J61" i="2"/>
  <c r="H61" i="2" s="1"/>
  <c r="J67" i="2"/>
  <c r="L67" i="2"/>
  <c r="L66" i="2" s="1"/>
  <c r="L65" i="2" s="1"/>
  <c r="L24" i="2" s="1"/>
  <c r="K73" i="2"/>
  <c r="I74" i="2"/>
  <c r="J73" i="2"/>
  <c r="I84" i="2"/>
  <c r="I85" i="2"/>
  <c r="H85" i="2" s="1"/>
  <c r="H29" i="2" l="1"/>
  <c r="H22" i="2"/>
  <c r="M27" i="2"/>
  <c r="H100" i="2"/>
  <c r="K27" i="2"/>
  <c r="H19" i="2"/>
  <c r="J30" i="2"/>
  <c r="J28" i="2" s="1"/>
  <c r="J20" i="2"/>
  <c r="J18" i="2" s="1"/>
  <c r="L13" i="2"/>
  <c r="L10" i="2" s="1"/>
  <c r="L118" i="2" s="1"/>
  <c r="L116" i="2" s="1"/>
  <c r="K9" i="2"/>
  <c r="H12" i="2"/>
  <c r="H84" i="2"/>
  <c r="I27" i="2"/>
  <c r="H27" i="2" s="1"/>
  <c r="H74" i="2"/>
  <c r="I25" i="2"/>
  <c r="H25" i="2" s="1"/>
  <c r="I73" i="2"/>
  <c r="H73" i="2" s="1"/>
  <c r="H54" i="2"/>
  <c r="J52" i="2"/>
  <c r="H52" i="2" s="1"/>
  <c r="J51" i="2"/>
  <c r="H67" i="2"/>
  <c r="J66" i="2"/>
  <c r="M31" i="2"/>
  <c r="M30" i="2"/>
  <c r="M28" i="2" s="1"/>
  <c r="M20" i="2"/>
  <c r="K31" i="2"/>
  <c r="K30" i="2"/>
  <c r="K28" i="2" s="1"/>
  <c r="K20" i="2"/>
  <c r="I34" i="2"/>
  <c r="H34" i="2" s="1"/>
  <c r="I33" i="2"/>
  <c r="H36" i="2"/>
  <c r="L11" i="2" l="1"/>
  <c r="L8" i="2"/>
  <c r="K117" i="2"/>
  <c r="H117" i="2" s="1"/>
  <c r="H9" i="2"/>
  <c r="M18" i="2"/>
  <c r="M13" i="2"/>
  <c r="H51" i="2"/>
  <c r="J49" i="2"/>
  <c r="H49" i="2" s="1"/>
  <c r="J48" i="2"/>
  <c r="I31" i="2"/>
  <c r="H31" i="2" s="1"/>
  <c r="I30" i="2"/>
  <c r="I20" i="2"/>
  <c r="H33" i="2"/>
  <c r="K18" i="2"/>
  <c r="K13" i="2"/>
  <c r="H66" i="2"/>
  <c r="J65" i="2"/>
  <c r="I18" i="2" l="1"/>
  <c r="H18" i="2" s="1"/>
  <c r="I13" i="2"/>
  <c r="H20" i="2"/>
  <c r="M11" i="2"/>
  <c r="M10" i="2"/>
  <c r="H65" i="2"/>
  <c r="J24" i="2"/>
  <c r="H24" i="2" s="1"/>
  <c r="K11" i="2"/>
  <c r="K10" i="2"/>
  <c r="I28" i="2"/>
  <c r="H28" i="2" s="1"/>
  <c r="H30" i="2"/>
  <c r="H48" i="2"/>
  <c r="J46" i="2"/>
  <c r="H46" i="2" s="1"/>
  <c r="J23" i="2"/>
  <c r="H23" i="2" l="1"/>
  <c r="J21" i="2"/>
  <c r="H21" i="2" s="1"/>
  <c r="J13" i="2"/>
  <c r="H13" i="2" s="1"/>
  <c r="I11" i="2"/>
  <c r="I10" i="2"/>
  <c r="K118" i="2"/>
  <c r="K116" i="2" s="1"/>
  <c r="K8" i="2"/>
  <c r="M118" i="2"/>
  <c r="M116" i="2" s="1"/>
  <c r="M8" i="2"/>
  <c r="I118" i="2" l="1"/>
  <c r="I8" i="2"/>
  <c r="J10" i="2"/>
  <c r="H10" i="2" s="1"/>
  <c r="J11" i="2"/>
  <c r="H11" i="2" s="1"/>
  <c r="I116" i="2" l="1"/>
  <c r="J118" i="2"/>
  <c r="J116" i="2" s="1"/>
  <c r="J8" i="2"/>
  <c r="H8" i="2" s="1"/>
  <c r="H116" i="2" l="1"/>
  <c r="H118" i="2"/>
</calcChain>
</file>

<file path=xl/comments1.xml><?xml version="1.0" encoding="utf-8"?>
<comments xmlns="http://schemas.openxmlformats.org/spreadsheetml/2006/main">
  <authors>
    <author>Автор</author>
  </authors>
  <commentList>
    <comment ref="K64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без ЦРМИ</t>
        </r>
      </text>
    </comment>
  </commentList>
</comments>
</file>

<file path=xl/sharedStrings.xml><?xml version="1.0" encoding="utf-8"?>
<sst xmlns="http://schemas.openxmlformats.org/spreadsheetml/2006/main" count="629" uniqueCount="102">
  <si>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</si>
  <si>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</si>
  <si>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</si>
  <si>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</si>
  <si>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</si>
  <si>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</si>
  <si>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</si>
  <si>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</si>
  <si>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</si>
  <si>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</si>
  <si>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в рублях</t>
  </si>
  <si>
    <t>Цели, задачи , наименование програмных мероприятий</t>
  </si>
  <si>
    <t>Источники финансирования</t>
  </si>
  <si>
    <t>раздел, подраздел</t>
  </si>
  <si>
    <t>целевая статья</t>
  </si>
  <si>
    <t>вид расходов</t>
  </si>
  <si>
    <t>всего</t>
  </si>
  <si>
    <t>Итого</t>
  </si>
  <si>
    <t>Бюджет АО</t>
  </si>
  <si>
    <t>Бюджет  МО "Астрахань"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</si>
  <si>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</si>
  <si>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</si>
  <si>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</si>
  <si>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</si>
  <si>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</si>
  <si>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</si>
  <si>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</si>
  <si>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</si>
  <si>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</si>
  <si>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</si>
  <si>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</si>
  <si>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</si>
  <si>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</si>
  <si>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</si>
  <si>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</si>
  <si>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</si>
  <si>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</si>
  <si>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</si>
  <si>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</si>
  <si>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</si>
  <si>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</si>
  <si>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</si>
  <si>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</si>
  <si>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</si>
  <si>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</si>
  <si>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</si>
  <si>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</si>
  <si>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</si>
  <si>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Коды классификации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</si>
  <si>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</si>
  <si>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</si>
  <si>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</si>
  <si>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</si>
  <si>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</si>
  <si>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</si>
  <si>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</si>
  <si>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</si>
  <si>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</si>
  <si>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</si>
  <si>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</si>
  <si>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</si>
  <si>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</si>
  <si>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</si>
  <si>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</si>
  <si>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</si>
  <si>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</si>
  <si>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1.1.5. </t>
    </r>
    <r>
      <rPr>
        <sz val="8"/>
        <rFont val="Times New Roman"/>
        <family val="1"/>
        <charset val="204"/>
      </rPr>
      <t>Конкурс "Создание среды для развития индивидуальных способностей обучающихся, влияющих на качество образования"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</si>
  <si>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</si>
  <si>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</si>
  <si>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</si>
  <si>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</si>
  <si>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</si>
  <si>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</si>
  <si>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</si>
  <si>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</si>
  <si>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</si>
  <si>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t>Захарова Г.А. 51-27-62</t>
  </si>
  <si>
    <t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</si>
  <si>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</si>
  <si>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</si>
  <si>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</si>
  <si>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</si>
  <si>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</si>
  <si>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</si>
  <si>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</si>
  <si>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</si>
  <si>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</si>
  <si>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</si>
  <si>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</si>
  <si>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</si>
  <si>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</si>
  <si>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</si>
  <si>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</si>
  <si>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</si>
  <si>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</si>
  <si>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</si>
  <si>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</si>
  <si>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</si>
  <si>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</si>
  <si>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</si>
  <si>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</si>
  <si>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Оказание поддержки организациям образования и спорта в реализации мероприятий, направленных на модернизацию существующей инфраструктуры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</si>
</sst>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b/>
      <sz val="8"/>
      <color rgb="FFFF0000"/>
      <name val="Times New Roman"/>
      <family val="1"/>
      <charset val="204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00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1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top" wrapText="1"/>
    </xf>
    <xf numFmtId="0" fontId="18" fillId="0" borderId="1" xfId="0" applyFont="1" applyFill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center" wrapText="1"/>
    </xf>
    <xf numFmtId="4" fontId="18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/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26"/>
  <sheetViews>
    <sheetView showGridLines="0" tabSelected="1" zoomScale="120" zoomScaleNormal="120" workbookViewId="0">
      <pane xSplit="4" ySplit="7" topLeftCell="E59" activePane="bottomRight" state="frozen"/>
      <selection pane="topRight" activeCell="E1" sqref="E1"/>
      <selection pane="bottomLeft" activeCell="A7" sqref="A7"/>
      <selection pane="bottomRight" activeCell="M62" sqref="M62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6.28515625" style="26" customWidth="1"/>
    <col min="7" max="7" width="5.5703125" style="26" customWidth="1"/>
    <col min="8" max="8" width="14.140625" style="23" customWidth="1"/>
    <col min="9" max="9" width="12.7109375" style="23" customWidth="1"/>
    <col min="10" max="10" width="12.28515625" style="23" customWidth="1"/>
    <col min="11" max="11" width="12.5703125" style="23" customWidth="1"/>
    <col min="12" max="12" width="12" style="27" customWidth="1"/>
    <col min="13" max="13" width="12.28515625" style="23" customWidth="1"/>
    <col min="14" max="16384" width="9.140625" style="23"/>
  </cols>
  <sheetData>
    <row r="1" spans="1:13" x14ac:dyDescent="0.2">
      <c r="A1" s="15"/>
      <c r="B1" s="16"/>
      <c r="C1" s="16"/>
      <c r="D1" s="16"/>
      <c r="E1" s="17"/>
      <c r="F1" s="17"/>
      <c r="G1" s="92"/>
      <c r="H1" s="92"/>
      <c r="I1" s="92"/>
      <c r="J1" s="92"/>
      <c r="K1" s="92"/>
      <c r="M1" s="27"/>
    </row>
    <row r="2" spans="1:13" ht="18" customHeight="1" x14ac:dyDescent="0.2">
      <c r="A2" s="15"/>
      <c r="B2" s="3"/>
      <c r="C2" s="3"/>
      <c r="D2" s="3"/>
      <c r="E2" s="4"/>
      <c r="F2" s="4"/>
      <c r="G2" s="71" t="s">
        <v>77</v>
      </c>
      <c r="H2" s="71"/>
      <c r="I2" s="71"/>
      <c r="J2" s="71"/>
      <c r="K2" s="71"/>
      <c r="M2" s="27"/>
    </row>
    <row r="3" spans="1:13" ht="12.75" customHeight="1" x14ac:dyDescent="0.2">
      <c r="A3" s="72" t="s">
        <v>9</v>
      </c>
      <c r="B3" s="72"/>
      <c r="C3" s="72"/>
      <c r="D3" s="72"/>
      <c r="E3" s="72"/>
      <c r="F3" s="72"/>
      <c r="G3" s="72"/>
      <c r="H3" s="72"/>
      <c r="I3" s="72"/>
      <c r="J3" s="72"/>
      <c r="K3" s="72"/>
      <c r="M3" s="27"/>
    </row>
    <row r="4" spans="1:13" x14ac:dyDescent="0.2">
      <c r="A4" s="15"/>
      <c r="B4" s="38"/>
      <c r="C4" s="38"/>
      <c r="D4" s="38"/>
      <c r="E4" s="6"/>
      <c r="F4" s="6"/>
      <c r="G4" s="6"/>
      <c r="H4" s="18"/>
      <c r="I4" s="18"/>
      <c r="J4" s="18"/>
      <c r="K4" s="18" t="s">
        <v>10</v>
      </c>
      <c r="M4" s="18"/>
    </row>
    <row r="5" spans="1:13" ht="12.75" customHeight="1" x14ac:dyDescent="0.2">
      <c r="A5" s="93" t="s">
        <v>0</v>
      </c>
      <c r="B5" s="96" t="s">
        <v>11</v>
      </c>
      <c r="C5" s="96" t="s">
        <v>2</v>
      </c>
      <c r="D5" s="96" t="s">
        <v>12</v>
      </c>
      <c r="E5" s="93" t="s">
        <v>48</v>
      </c>
      <c r="F5" s="93"/>
      <c r="G5" s="93"/>
      <c r="H5" s="93" t="s">
        <v>51</v>
      </c>
      <c r="I5" s="93"/>
      <c r="J5" s="93"/>
      <c r="K5" s="93"/>
      <c r="L5" s="93"/>
      <c r="M5" s="93"/>
    </row>
    <row r="6" spans="1:13" ht="31.5" x14ac:dyDescent="0.2">
      <c r="A6" s="93"/>
      <c r="B6" s="96"/>
      <c r="C6" s="96"/>
      <c r="D6" s="96"/>
      <c r="E6" s="39" t="s">
        <v>13</v>
      </c>
      <c r="F6" s="39" t="s">
        <v>14</v>
      </c>
      <c r="G6" s="39" t="s">
        <v>15</v>
      </c>
      <c r="H6" s="39" t="s">
        <v>16</v>
      </c>
      <c r="I6" s="39" t="s">
        <v>3</v>
      </c>
      <c r="J6" s="39" t="s">
        <v>4</v>
      </c>
      <c r="K6" s="39" t="s">
        <v>5</v>
      </c>
      <c r="L6" s="39" t="s">
        <v>65</v>
      </c>
      <c r="M6" s="39" t="s">
        <v>82</v>
      </c>
    </row>
    <row r="7" spans="1:13" x14ac:dyDescent="0.2">
      <c r="A7" s="39">
        <v>1</v>
      </c>
      <c r="B7" s="43">
        <v>2</v>
      </c>
      <c r="C7" s="41">
        <v>3</v>
      </c>
      <c r="D7" s="41">
        <v>4</v>
      </c>
      <c r="E7" s="39">
        <v>5</v>
      </c>
      <c r="F7" s="39">
        <v>6</v>
      </c>
      <c r="G7" s="39">
        <v>7</v>
      </c>
      <c r="H7" s="39">
        <v>8</v>
      </c>
      <c r="I7" s="39">
        <v>9</v>
      </c>
      <c r="J7" s="39">
        <v>10</v>
      </c>
      <c r="K7" s="39">
        <v>11</v>
      </c>
      <c r="L7" s="28">
        <v>12</v>
      </c>
      <c r="M7" s="39">
        <v>13</v>
      </c>
    </row>
    <row r="8" spans="1:13" ht="12.75" customHeight="1" x14ac:dyDescent="0.2">
      <c r="A8" s="83">
        <v>1</v>
      </c>
      <c r="B8" s="73" t="s">
        <v>6</v>
      </c>
      <c r="C8" s="94" t="s">
        <v>69</v>
      </c>
      <c r="D8" s="41" t="s">
        <v>17</v>
      </c>
      <c r="E8" s="39" t="s">
        <v>23</v>
      </c>
      <c r="F8" s="39" t="s">
        <v>23</v>
      </c>
      <c r="G8" s="39" t="s">
        <v>23</v>
      </c>
      <c r="H8" s="30">
        <f>I8+J8+K8+L8+M8</f>
        <v>19475559050.779999</v>
      </c>
      <c r="I8" s="30">
        <f>I9+I10</f>
        <v>3791445870.6199999</v>
      </c>
      <c r="J8" s="30">
        <f>J9+J10</f>
        <v>4004499715.1599998</v>
      </c>
      <c r="K8" s="30">
        <f>K9+K10</f>
        <v>3996396255</v>
      </c>
      <c r="L8" s="30">
        <f>L9+L10</f>
        <v>3784229155</v>
      </c>
      <c r="M8" s="30">
        <f>M9+M10</f>
        <v>3898988055</v>
      </c>
    </row>
    <row r="9" spans="1:13" x14ac:dyDescent="0.2">
      <c r="A9" s="83"/>
      <c r="B9" s="73"/>
      <c r="C9" s="94"/>
      <c r="D9" s="41" t="s">
        <v>18</v>
      </c>
      <c r="E9" s="39" t="s">
        <v>23</v>
      </c>
      <c r="F9" s="39" t="s">
        <v>23</v>
      </c>
      <c r="G9" s="39" t="s">
        <v>23</v>
      </c>
      <c r="H9" s="30">
        <f t="shared" ref="H9:H86" si="0">I9+J9+K9+L9+M9</f>
        <v>13169074817.4</v>
      </c>
      <c r="I9" s="30">
        <f t="shared" ref="I9:M10" si="1">I12</f>
        <v>2585595100</v>
      </c>
      <c r="J9" s="30">
        <f t="shared" si="1"/>
        <v>2709636417.4000001</v>
      </c>
      <c r="K9" s="30">
        <f t="shared" si="1"/>
        <v>2714606200</v>
      </c>
      <c r="L9" s="30">
        <f t="shared" si="1"/>
        <v>2522239100</v>
      </c>
      <c r="M9" s="30">
        <f t="shared" si="1"/>
        <v>2636998000</v>
      </c>
    </row>
    <row r="10" spans="1:13" ht="33.75" x14ac:dyDescent="0.2">
      <c r="A10" s="83"/>
      <c r="B10" s="73"/>
      <c r="C10" s="94"/>
      <c r="D10" s="41" t="s">
        <v>47</v>
      </c>
      <c r="E10" s="39" t="s">
        <v>23</v>
      </c>
      <c r="F10" s="39" t="s">
        <v>23</v>
      </c>
      <c r="G10" s="39" t="s">
        <v>23</v>
      </c>
      <c r="H10" s="30">
        <f t="shared" si="0"/>
        <v>6306484233.3799992</v>
      </c>
      <c r="I10" s="30">
        <f>I13</f>
        <v>1205850770.6199999</v>
      </c>
      <c r="J10" s="30">
        <f t="shared" si="1"/>
        <v>1294863297.7599998</v>
      </c>
      <c r="K10" s="30">
        <f t="shared" si="1"/>
        <v>1281790055</v>
      </c>
      <c r="L10" s="30">
        <f t="shared" si="1"/>
        <v>1261990055</v>
      </c>
      <c r="M10" s="30">
        <f t="shared" si="1"/>
        <v>1261990055</v>
      </c>
    </row>
    <row r="11" spans="1:13" ht="12.75" customHeight="1" x14ac:dyDescent="0.2">
      <c r="A11" s="83">
        <v>2</v>
      </c>
      <c r="B11" s="95" t="s">
        <v>58</v>
      </c>
      <c r="C11" s="94" t="s">
        <v>69</v>
      </c>
      <c r="D11" s="41" t="s">
        <v>17</v>
      </c>
      <c r="E11" s="39" t="s">
        <v>23</v>
      </c>
      <c r="F11" s="39" t="s">
        <v>23</v>
      </c>
      <c r="G11" s="39" t="s">
        <v>23</v>
      </c>
      <c r="H11" s="30">
        <f t="shared" si="0"/>
        <v>19475559050.779999</v>
      </c>
      <c r="I11" s="30">
        <f>I12+I13</f>
        <v>3791445870.6199999</v>
      </c>
      <c r="J11" s="30">
        <f>J12+J13</f>
        <v>4004499715.1599998</v>
      </c>
      <c r="K11" s="30">
        <f>K12+K13</f>
        <v>3996396255</v>
      </c>
      <c r="L11" s="30">
        <f>L12+L13</f>
        <v>3784229155</v>
      </c>
      <c r="M11" s="30">
        <f>M12+M13</f>
        <v>3898988055</v>
      </c>
    </row>
    <row r="12" spans="1:13" x14ac:dyDescent="0.2">
      <c r="A12" s="83"/>
      <c r="B12" s="95"/>
      <c r="C12" s="94"/>
      <c r="D12" s="41" t="s">
        <v>18</v>
      </c>
      <c r="E12" s="39" t="s">
        <v>23</v>
      </c>
      <c r="F12" s="39" t="s">
        <v>23</v>
      </c>
      <c r="G12" s="39" t="s">
        <v>23</v>
      </c>
      <c r="H12" s="30">
        <f t="shared" si="0"/>
        <v>13169074817.4</v>
      </c>
      <c r="I12" s="30">
        <f>I19</f>
        <v>2585595100</v>
      </c>
      <c r="J12" s="30">
        <f>J19+J22</f>
        <v>2709636417.4000001</v>
      </c>
      <c r="K12" s="30">
        <f t="shared" ref="K12:M12" si="2">K19+K22</f>
        <v>2714606200</v>
      </c>
      <c r="L12" s="30">
        <f t="shared" si="2"/>
        <v>2522239100</v>
      </c>
      <c r="M12" s="30">
        <f t="shared" si="2"/>
        <v>2636998000</v>
      </c>
    </row>
    <row r="13" spans="1:13" ht="69" customHeight="1" x14ac:dyDescent="0.2">
      <c r="A13" s="83"/>
      <c r="B13" s="95"/>
      <c r="C13" s="94"/>
      <c r="D13" s="41" t="s">
        <v>47</v>
      </c>
      <c r="E13" s="39" t="s">
        <v>23</v>
      </c>
      <c r="F13" s="39" t="s">
        <v>23</v>
      </c>
      <c r="G13" s="39" t="s">
        <v>23</v>
      </c>
      <c r="H13" s="30">
        <f t="shared" si="0"/>
        <v>6306484233.3799992</v>
      </c>
      <c r="I13" s="30">
        <f>I15+I20+I23+I24+I26+I27</f>
        <v>1205850770.6199999</v>
      </c>
      <c r="J13" s="30">
        <f>J15+J20+J23+J24+J26+J27</f>
        <v>1294863297.7599998</v>
      </c>
      <c r="K13" s="30">
        <f>K15+K20+K23+K24+K26+K27</f>
        <v>1281790055</v>
      </c>
      <c r="L13" s="30">
        <f>L15+L20+L23+L24+L26+L27</f>
        <v>1261990055</v>
      </c>
      <c r="M13" s="30">
        <f>M15+M20+M23+M24+M26+M27</f>
        <v>1261990055</v>
      </c>
    </row>
    <row r="14" spans="1:13" ht="12.75" customHeight="1" x14ac:dyDescent="0.2">
      <c r="A14" s="83">
        <v>3</v>
      </c>
      <c r="B14" s="95" t="s">
        <v>60</v>
      </c>
      <c r="C14" s="94" t="s">
        <v>70</v>
      </c>
      <c r="D14" s="41" t="s">
        <v>1</v>
      </c>
      <c r="E14" s="39" t="s">
        <v>23</v>
      </c>
      <c r="F14" s="39" t="s">
        <v>23</v>
      </c>
      <c r="G14" s="39" t="s">
        <v>23</v>
      </c>
      <c r="H14" s="30">
        <f>I14+J14+K14+L14+M14</f>
        <v>292254476</v>
      </c>
      <c r="I14" s="30">
        <f>I15</f>
        <v>57929000</v>
      </c>
      <c r="J14" s="30">
        <f t="shared" ref="J14:M15" si="3">J15</f>
        <v>52824000</v>
      </c>
      <c r="K14" s="30">
        <f t="shared" si="3"/>
        <v>60500492</v>
      </c>
      <c r="L14" s="30">
        <f t="shared" si="3"/>
        <v>60500492</v>
      </c>
      <c r="M14" s="30">
        <f t="shared" si="3"/>
        <v>60500492</v>
      </c>
    </row>
    <row r="15" spans="1:13" ht="33.75" x14ac:dyDescent="0.2">
      <c r="A15" s="83"/>
      <c r="B15" s="95"/>
      <c r="C15" s="94"/>
      <c r="D15" s="41" t="s">
        <v>47</v>
      </c>
      <c r="E15" s="39" t="s">
        <v>23</v>
      </c>
      <c r="F15" s="39" t="s">
        <v>23</v>
      </c>
      <c r="G15" s="39" t="s">
        <v>23</v>
      </c>
      <c r="H15" s="30">
        <f>I15+J15+K15+L15+M15</f>
        <v>292254476</v>
      </c>
      <c r="I15" s="30">
        <f>I16</f>
        <v>57929000</v>
      </c>
      <c r="J15" s="30">
        <f t="shared" si="3"/>
        <v>52824000</v>
      </c>
      <c r="K15" s="30">
        <f t="shared" si="3"/>
        <v>60500492</v>
      </c>
      <c r="L15" s="30">
        <f t="shared" si="3"/>
        <v>60500492</v>
      </c>
      <c r="M15" s="30">
        <f t="shared" si="3"/>
        <v>60500492</v>
      </c>
    </row>
    <row r="16" spans="1:13" ht="56.25" x14ac:dyDescent="0.2">
      <c r="A16" s="37">
        <v>4</v>
      </c>
      <c r="B16" s="40" t="s">
        <v>54</v>
      </c>
      <c r="C16" s="41" t="s">
        <v>70</v>
      </c>
      <c r="D16" s="41" t="s">
        <v>47</v>
      </c>
      <c r="E16" s="39" t="s">
        <v>23</v>
      </c>
      <c r="F16" s="39" t="s">
        <v>23</v>
      </c>
      <c r="G16" s="39" t="s">
        <v>23</v>
      </c>
      <c r="H16" s="30">
        <f>I16+J16+K16+L16+M16</f>
        <v>292254476</v>
      </c>
      <c r="I16" s="30">
        <f>62814600+100000-3150000-1835600</f>
        <v>57929000</v>
      </c>
      <c r="J16" s="30">
        <f>58532200-603200-605000-4500000</f>
        <v>52824000</v>
      </c>
      <c r="K16" s="30">
        <f>62873811.6-4084338.6+1711019</f>
        <v>60500492</v>
      </c>
      <c r="L16" s="30">
        <f>62873811.6-4084338.6+1711019</f>
        <v>60500492</v>
      </c>
      <c r="M16" s="30">
        <f>62873811.6-4084338.6+1711019</f>
        <v>60500492</v>
      </c>
    </row>
    <row r="17" spans="1:13" ht="56.25" x14ac:dyDescent="0.2">
      <c r="A17" s="37">
        <v>5</v>
      </c>
      <c r="B17" s="40" t="s">
        <v>61</v>
      </c>
      <c r="C17" s="41" t="s">
        <v>70</v>
      </c>
      <c r="D17" s="41" t="s">
        <v>50</v>
      </c>
      <c r="E17" s="39" t="s">
        <v>23</v>
      </c>
      <c r="F17" s="39" t="s">
        <v>23</v>
      </c>
      <c r="G17" s="39" t="s">
        <v>23</v>
      </c>
      <c r="H17" s="30">
        <f>I17+J17+K17+L17+M17</f>
        <v>0</v>
      </c>
      <c r="I17" s="30">
        <v>0</v>
      </c>
      <c r="J17" s="30">
        <v>0</v>
      </c>
      <c r="K17" s="30">
        <v>0</v>
      </c>
      <c r="L17" s="32">
        <v>0</v>
      </c>
      <c r="M17" s="32">
        <v>0</v>
      </c>
    </row>
    <row r="18" spans="1:13" ht="12.75" customHeight="1" x14ac:dyDescent="0.2">
      <c r="A18" s="83">
        <v>6</v>
      </c>
      <c r="B18" s="95" t="s">
        <v>59</v>
      </c>
      <c r="C18" s="94" t="s">
        <v>69</v>
      </c>
      <c r="D18" s="41" t="s">
        <v>17</v>
      </c>
      <c r="E18" s="39" t="s">
        <v>23</v>
      </c>
      <c r="F18" s="39" t="s">
        <v>23</v>
      </c>
      <c r="G18" s="39" t="s">
        <v>23</v>
      </c>
      <c r="H18" s="30">
        <f t="shared" si="0"/>
        <v>18664893575.52</v>
      </c>
      <c r="I18" s="30">
        <f>I19+I20</f>
        <v>3594784509.6199999</v>
      </c>
      <c r="J18" s="30">
        <f>J19+J20</f>
        <v>3777859702.8999996</v>
      </c>
      <c r="K18" s="30">
        <f>K19+K20</f>
        <v>3852740701</v>
      </c>
      <c r="L18" s="30">
        <f>L19+L20</f>
        <v>3662487931</v>
      </c>
      <c r="M18" s="30">
        <f>M19+M20</f>
        <v>3777020731</v>
      </c>
    </row>
    <row r="19" spans="1:13" x14ac:dyDescent="0.2">
      <c r="A19" s="83"/>
      <c r="B19" s="95"/>
      <c r="C19" s="94"/>
      <c r="D19" s="41" t="s">
        <v>18</v>
      </c>
      <c r="E19" s="39" t="s">
        <v>23</v>
      </c>
      <c r="F19" s="39" t="s">
        <v>23</v>
      </c>
      <c r="G19" s="39" t="s">
        <v>23</v>
      </c>
      <c r="H19" s="30">
        <f t="shared" si="0"/>
        <v>13159191200</v>
      </c>
      <c r="I19" s="30">
        <f>I32</f>
        <v>2585595100</v>
      </c>
      <c r="J19" s="30">
        <f t="shared" ref="J19:M20" si="4">J32</f>
        <v>2699752800</v>
      </c>
      <c r="K19" s="30">
        <f t="shared" si="4"/>
        <v>2714606200</v>
      </c>
      <c r="L19" s="30">
        <f t="shared" si="4"/>
        <v>2522239100</v>
      </c>
      <c r="M19" s="30">
        <f t="shared" si="4"/>
        <v>2636998000</v>
      </c>
    </row>
    <row r="20" spans="1:13" ht="33.75" x14ac:dyDescent="0.2">
      <c r="A20" s="83"/>
      <c r="B20" s="95"/>
      <c r="C20" s="94"/>
      <c r="D20" s="41" t="s">
        <v>47</v>
      </c>
      <c r="E20" s="39" t="s">
        <v>23</v>
      </c>
      <c r="F20" s="39" t="s">
        <v>23</v>
      </c>
      <c r="G20" s="39" t="s">
        <v>23</v>
      </c>
      <c r="H20" s="30">
        <f t="shared" si="0"/>
        <v>5505702375.5200005</v>
      </c>
      <c r="I20" s="30">
        <f>I33</f>
        <v>1009189409.62</v>
      </c>
      <c r="J20" s="30">
        <f t="shared" si="4"/>
        <v>1078106902.8999999</v>
      </c>
      <c r="K20" s="30">
        <f t="shared" si="4"/>
        <v>1138134501</v>
      </c>
      <c r="L20" s="30">
        <f t="shared" si="4"/>
        <v>1140248831</v>
      </c>
      <c r="M20" s="30">
        <f t="shared" si="4"/>
        <v>1140022731</v>
      </c>
    </row>
    <row r="21" spans="1:13" ht="39" customHeight="1" x14ac:dyDescent="0.2">
      <c r="A21" s="84">
        <v>7</v>
      </c>
      <c r="B21" s="87" t="s">
        <v>83</v>
      </c>
      <c r="C21" s="80" t="s">
        <v>70</v>
      </c>
      <c r="D21" s="41" t="s">
        <v>17</v>
      </c>
      <c r="E21" s="39" t="s">
        <v>23</v>
      </c>
      <c r="F21" s="39" t="s">
        <v>23</v>
      </c>
      <c r="G21" s="39" t="s">
        <v>23</v>
      </c>
      <c r="H21" s="30">
        <f t="shared" si="0"/>
        <v>269135762.52999997</v>
      </c>
      <c r="I21" s="30">
        <f>I22+I23</f>
        <v>42401900</v>
      </c>
      <c r="J21" s="30">
        <f t="shared" ref="J21:M21" si="5">J22+J23</f>
        <v>62724066.529999994</v>
      </c>
      <c r="K21" s="30">
        <f t="shared" si="5"/>
        <v>67869932</v>
      </c>
      <c r="L21" s="30">
        <f t="shared" si="5"/>
        <v>48069932</v>
      </c>
      <c r="M21" s="30">
        <f t="shared" si="5"/>
        <v>48069932</v>
      </c>
    </row>
    <row r="22" spans="1:13" x14ac:dyDescent="0.2">
      <c r="A22" s="85"/>
      <c r="B22" s="88"/>
      <c r="C22" s="81"/>
      <c r="D22" s="41" t="s">
        <v>18</v>
      </c>
      <c r="E22" s="39" t="s">
        <v>23</v>
      </c>
      <c r="F22" s="39" t="s">
        <v>23</v>
      </c>
      <c r="G22" s="39" t="s">
        <v>23</v>
      </c>
      <c r="H22" s="30">
        <f t="shared" si="0"/>
        <v>9883617.4000000004</v>
      </c>
      <c r="I22" s="30">
        <f>I50</f>
        <v>0</v>
      </c>
      <c r="J22" s="30">
        <f t="shared" ref="J22:M22" si="6">J50</f>
        <v>9883617.4000000004</v>
      </c>
      <c r="K22" s="30">
        <f t="shared" si="6"/>
        <v>0</v>
      </c>
      <c r="L22" s="30">
        <f t="shared" si="6"/>
        <v>0</v>
      </c>
      <c r="M22" s="30">
        <f t="shared" si="6"/>
        <v>0</v>
      </c>
    </row>
    <row r="23" spans="1:13" ht="33.75" x14ac:dyDescent="0.2">
      <c r="A23" s="86"/>
      <c r="B23" s="89"/>
      <c r="C23" s="82"/>
      <c r="D23" s="41" t="s">
        <v>47</v>
      </c>
      <c r="E23" s="39" t="s">
        <v>23</v>
      </c>
      <c r="F23" s="39" t="s">
        <v>23</v>
      </c>
      <c r="G23" s="39" t="s">
        <v>23</v>
      </c>
      <c r="H23" s="30">
        <f>I23+J23+K23+L23+M23</f>
        <v>259252145.13</v>
      </c>
      <c r="I23" s="30">
        <f>I48</f>
        <v>42401900</v>
      </c>
      <c r="J23" s="30">
        <f>J48</f>
        <v>52840449.129999995</v>
      </c>
      <c r="K23" s="30">
        <f>K48</f>
        <v>67869932</v>
      </c>
      <c r="L23" s="30">
        <f>L48</f>
        <v>48069932</v>
      </c>
      <c r="M23" s="30">
        <f>M48</f>
        <v>48069932</v>
      </c>
    </row>
    <row r="24" spans="1:13" ht="67.5" x14ac:dyDescent="0.2">
      <c r="A24" s="37">
        <v>8</v>
      </c>
      <c r="B24" s="19" t="s">
        <v>84</v>
      </c>
      <c r="C24" s="41" t="s">
        <v>73</v>
      </c>
      <c r="D24" s="41" t="s">
        <v>47</v>
      </c>
      <c r="E24" s="39" t="s">
        <v>23</v>
      </c>
      <c r="F24" s="39" t="s">
        <v>23</v>
      </c>
      <c r="G24" s="39" t="s">
        <v>23</v>
      </c>
      <c r="H24" s="30">
        <f t="shared" si="0"/>
        <v>180182951.73000002</v>
      </c>
      <c r="I24" s="30">
        <f>I65</f>
        <v>83250981</v>
      </c>
      <c r="J24" s="30">
        <f>J65</f>
        <v>96931970.730000004</v>
      </c>
      <c r="K24" s="30">
        <f>K65</f>
        <v>0</v>
      </c>
      <c r="L24" s="30">
        <f>L65</f>
        <v>0</v>
      </c>
      <c r="M24" s="30">
        <f>M65</f>
        <v>0</v>
      </c>
    </row>
    <row r="25" spans="1:13" ht="56.25" x14ac:dyDescent="0.2">
      <c r="A25" s="37">
        <v>9</v>
      </c>
      <c r="B25" s="40" t="s">
        <v>85</v>
      </c>
      <c r="C25" s="41" t="s">
        <v>53</v>
      </c>
      <c r="D25" s="41" t="s">
        <v>50</v>
      </c>
      <c r="E25" s="39" t="s">
        <v>23</v>
      </c>
      <c r="F25" s="39" t="s">
        <v>23</v>
      </c>
      <c r="G25" s="39" t="s">
        <v>23</v>
      </c>
      <c r="H25" s="30">
        <f t="shared" si="0"/>
        <v>0</v>
      </c>
      <c r="I25" s="30">
        <f>I74</f>
        <v>0</v>
      </c>
      <c r="J25" s="30">
        <f t="shared" ref="J25:M25" si="7">J74</f>
        <v>0</v>
      </c>
      <c r="K25" s="30">
        <f t="shared" si="7"/>
        <v>0</v>
      </c>
      <c r="L25" s="30">
        <f t="shared" si="7"/>
        <v>0</v>
      </c>
      <c r="M25" s="30">
        <f t="shared" si="7"/>
        <v>0</v>
      </c>
    </row>
    <row r="26" spans="1:13" ht="78.75" x14ac:dyDescent="0.2">
      <c r="A26" s="45">
        <v>10</v>
      </c>
      <c r="B26" s="47" t="s">
        <v>86</v>
      </c>
      <c r="C26" s="46" t="s">
        <v>70</v>
      </c>
      <c r="D26" s="46" t="s">
        <v>47</v>
      </c>
      <c r="E26" s="48" t="s">
        <v>23</v>
      </c>
      <c r="F26" s="48" t="s">
        <v>23</v>
      </c>
      <c r="G26" s="48" t="s">
        <v>23</v>
      </c>
      <c r="H26" s="30">
        <f t="shared" si="0"/>
        <v>5814740</v>
      </c>
      <c r="I26" s="30">
        <f>I81</f>
        <v>1765980</v>
      </c>
      <c r="J26" s="30">
        <f t="shared" ref="J26:M26" si="8">J81</f>
        <v>1934430</v>
      </c>
      <c r="K26" s="30">
        <f t="shared" si="8"/>
        <v>2114330</v>
      </c>
      <c r="L26" s="30">
        <f t="shared" si="8"/>
        <v>0</v>
      </c>
      <c r="M26" s="30">
        <f t="shared" si="8"/>
        <v>0</v>
      </c>
    </row>
    <row r="27" spans="1:13" ht="78.75" x14ac:dyDescent="0.2">
      <c r="A27" s="37">
        <v>11</v>
      </c>
      <c r="B27" s="40" t="s">
        <v>87</v>
      </c>
      <c r="C27" s="41" t="s">
        <v>70</v>
      </c>
      <c r="D27" s="41" t="s">
        <v>47</v>
      </c>
      <c r="E27" s="39" t="s">
        <v>23</v>
      </c>
      <c r="F27" s="39" t="s">
        <v>23</v>
      </c>
      <c r="G27" s="39" t="s">
        <v>23</v>
      </c>
      <c r="H27" s="30">
        <f t="shared" si="0"/>
        <v>63277545</v>
      </c>
      <c r="I27" s="30">
        <f>I84</f>
        <v>11313500</v>
      </c>
      <c r="J27" s="30">
        <f>J84+J100</f>
        <v>12225545</v>
      </c>
      <c r="K27" s="30">
        <f t="shared" ref="K27:M27" si="9">K84+K100</f>
        <v>13170800</v>
      </c>
      <c r="L27" s="30">
        <f t="shared" si="9"/>
        <v>13170800</v>
      </c>
      <c r="M27" s="30">
        <f t="shared" si="9"/>
        <v>13396900</v>
      </c>
    </row>
    <row r="28" spans="1:13" ht="12.75" customHeight="1" x14ac:dyDescent="0.2">
      <c r="A28" s="83">
        <v>12</v>
      </c>
      <c r="B28" s="73" t="s">
        <v>20</v>
      </c>
      <c r="C28" s="94" t="s">
        <v>70</v>
      </c>
      <c r="D28" s="41" t="s">
        <v>1</v>
      </c>
      <c r="E28" s="39" t="s">
        <v>23</v>
      </c>
      <c r="F28" s="39" t="s">
        <v>23</v>
      </c>
      <c r="G28" s="39" t="s">
        <v>23</v>
      </c>
      <c r="H28" s="30">
        <f t="shared" si="0"/>
        <v>18664893575.52</v>
      </c>
      <c r="I28" s="30">
        <f>I29+I30</f>
        <v>3594784509.6199999</v>
      </c>
      <c r="J28" s="30">
        <f>J29+J30</f>
        <v>3777859702.8999996</v>
      </c>
      <c r="K28" s="30">
        <f>K29+K30</f>
        <v>3852740701</v>
      </c>
      <c r="L28" s="30">
        <f>L29+L30</f>
        <v>3662487931</v>
      </c>
      <c r="M28" s="30">
        <f>M29+M30</f>
        <v>3777020731</v>
      </c>
    </row>
    <row r="29" spans="1:13" x14ac:dyDescent="0.2">
      <c r="A29" s="83"/>
      <c r="B29" s="73"/>
      <c r="C29" s="94"/>
      <c r="D29" s="41" t="s">
        <v>18</v>
      </c>
      <c r="E29" s="39" t="s">
        <v>23</v>
      </c>
      <c r="F29" s="39" t="s">
        <v>23</v>
      </c>
      <c r="G29" s="39" t="s">
        <v>23</v>
      </c>
      <c r="H29" s="30">
        <f t="shared" si="0"/>
        <v>13159191200</v>
      </c>
      <c r="I29" s="30">
        <f t="shared" ref="I29:M30" si="10">I32</f>
        <v>2585595100</v>
      </c>
      <c r="J29" s="30">
        <f t="shared" si="10"/>
        <v>2699752800</v>
      </c>
      <c r="K29" s="30">
        <f t="shared" si="10"/>
        <v>2714606200</v>
      </c>
      <c r="L29" s="30">
        <f t="shared" si="10"/>
        <v>2522239100</v>
      </c>
      <c r="M29" s="30">
        <f t="shared" si="10"/>
        <v>2636998000</v>
      </c>
    </row>
    <row r="30" spans="1:13" ht="33.75" x14ac:dyDescent="0.2">
      <c r="A30" s="83"/>
      <c r="B30" s="73"/>
      <c r="C30" s="94"/>
      <c r="D30" s="41" t="s">
        <v>47</v>
      </c>
      <c r="E30" s="39" t="s">
        <v>23</v>
      </c>
      <c r="F30" s="39" t="s">
        <v>23</v>
      </c>
      <c r="G30" s="39" t="s">
        <v>23</v>
      </c>
      <c r="H30" s="30">
        <f t="shared" si="0"/>
        <v>5505702375.5200005</v>
      </c>
      <c r="I30" s="30">
        <f t="shared" si="10"/>
        <v>1009189409.62</v>
      </c>
      <c r="J30" s="30">
        <f t="shared" si="10"/>
        <v>1078106902.8999999</v>
      </c>
      <c r="K30" s="30">
        <f t="shared" si="10"/>
        <v>1138134501</v>
      </c>
      <c r="L30" s="30">
        <f t="shared" si="10"/>
        <v>1140248831</v>
      </c>
      <c r="M30" s="30">
        <f t="shared" si="10"/>
        <v>1140022731</v>
      </c>
    </row>
    <row r="31" spans="1:13" ht="12.75" customHeight="1" x14ac:dyDescent="0.2">
      <c r="A31" s="83">
        <v>13</v>
      </c>
      <c r="B31" s="95" t="s">
        <v>89</v>
      </c>
      <c r="C31" s="94" t="s">
        <v>69</v>
      </c>
      <c r="D31" s="41" t="s">
        <v>1</v>
      </c>
      <c r="E31" s="39" t="s">
        <v>23</v>
      </c>
      <c r="F31" s="39" t="s">
        <v>23</v>
      </c>
      <c r="G31" s="39" t="s">
        <v>23</v>
      </c>
      <c r="H31" s="30">
        <f t="shared" si="0"/>
        <v>18664893575.52</v>
      </c>
      <c r="I31" s="30">
        <f>I32+I33</f>
        <v>3594784509.6199999</v>
      </c>
      <c r="J31" s="30">
        <f>J32+J33</f>
        <v>3777859702.8999996</v>
      </c>
      <c r="K31" s="30">
        <f>K32+K33</f>
        <v>3852740701</v>
      </c>
      <c r="L31" s="30">
        <f>L32+L33</f>
        <v>3662487931</v>
      </c>
      <c r="M31" s="30">
        <f>M32+M33</f>
        <v>3777020731</v>
      </c>
    </row>
    <row r="32" spans="1:13" x14ac:dyDescent="0.2">
      <c r="A32" s="83"/>
      <c r="B32" s="95"/>
      <c r="C32" s="94"/>
      <c r="D32" s="41" t="s">
        <v>18</v>
      </c>
      <c r="E32" s="39" t="s">
        <v>23</v>
      </c>
      <c r="F32" s="39" t="s">
        <v>23</v>
      </c>
      <c r="G32" s="39" t="s">
        <v>23</v>
      </c>
      <c r="H32" s="30">
        <f t="shared" si="0"/>
        <v>13159191200</v>
      </c>
      <c r="I32" s="30">
        <f t="shared" ref="I32:M33" si="11">I35</f>
        <v>2585595100</v>
      </c>
      <c r="J32" s="30">
        <f t="shared" si="11"/>
        <v>2699752800</v>
      </c>
      <c r="K32" s="30">
        <f t="shared" si="11"/>
        <v>2714606200</v>
      </c>
      <c r="L32" s="30">
        <f t="shared" si="11"/>
        <v>2522239100</v>
      </c>
      <c r="M32" s="30">
        <f t="shared" si="11"/>
        <v>2636998000</v>
      </c>
    </row>
    <row r="33" spans="1:13" ht="33.75" x14ac:dyDescent="0.2">
      <c r="A33" s="83"/>
      <c r="B33" s="95"/>
      <c r="C33" s="94"/>
      <c r="D33" s="41" t="s">
        <v>47</v>
      </c>
      <c r="E33" s="39" t="s">
        <v>23</v>
      </c>
      <c r="F33" s="39" t="s">
        <v>23</v>
      </c>
      <c r="G33" s="39" t="s">
        <v>23</v>
      </c>
      <c r="H33" s="30">
        <f t="shared" si="0"/>
        <v>5505702375.5200005</v>
      </c>
      <c r="I33" s="30">
        <f t="shared" si="11"/>
        <v>1009189409.62</v>
      </c>
      <c r="J33" s="30">
        <f t="shared" si="11"/>
        <v>1078106902.8999999</v>
      </c>
      <c r="K33" s="30">
        <f t="shared" si="11"/>
        <v>1138134501</v>
      </c>
      <c r="L33" s="30">
        <f t="shared" si="11"/>
        <v>1140248831</v>
      </c>
      <c r="M33" s="30">
        <f t="shared" si="11"/>
        <v>1140022731</v>
      </c>
    </row>
    <row r="34" spans="1:13" ht="12.75" customHeight="1" x14ac:dyDescent="0.2">
      <c r="A34" s="83">
        <v>14</v>
      </c>
      <c r="B34" s="95" t="s">
        <v>90</v>
      </c>
      <c r="C34" s="94" t="s">
        <v>70</v>
      </c>
      <c r="D34" s="41" t="s">
        <v>1</v>
      </c>
      <c r="E34" s="39" t="s">
        <v>23</v>
      </c>
      <c r="F34" s="39" t="s">
        <v>23</v>
      </c>
      <c r="G34" s="39" t="s">
        <v>23</v>
      </c>
      <c r="H34" s="30">
        <f t="shared" si="0"/>
        <v>18664893575.52</v>
      </c>
      <c r="I34" s="30">
        <f>I35+I36</f>
        <v>3594784509.6199999</v>
      </c>
      <c r="J34" s="30">
        <f>J35+J36</f>
        <v>3777859702.8999996</v>
      </c>
      <c r="K34" s="30">
        <f>K35+K36</f>
        <v>3852740701</v>
      </c>
      <c r="L34" s="30">
        <f>L35+L36</f>
        <v>3662487931</v>
      </c>
      <c r="M34" s="30">
        <f>M35+M36</f>
        <v>3777020731</v>
      </c>
    </row>
    <row r="35" spans="1:13" x14ac:dyDescent="0.2">
      <c r="A35" s="83"/>
      <c r="B35" s="95"/>
      <c r="C35" s="94"/>
      <c r="D35" s="41" t="s">
        <v>18</v>
      </c>
      <c r="E35" s="39" t="s">
        <v>23</v>
      </c>
      <c r="F35" s="39" t="s">
        <v>23</v>
      </c>
      <c r="G35" s="39" t="s">
        <v>23</v>
      </c>
      <c r="H35" s="30">
        <f t="shared" si="0"/>
        <v>13159191200</v>
      </c>
      <c r="I35" s="30">
        <f>I38+I45</f>
        <v>2585595100</v>
      </c>
      <c r="J35" s="30">
        <f t="shared" ref="J35:M35" si="12">J38+J45</f>
        <v>2699752800</v>
      </c>
      <c r="K35" s="30">
        <f t="shared" si="12"/>
        <v>2714606200</v>
      </c>
      <c r="L35" s="30">
        <f t="shared" si="12"/>
        <v>2522239100</v>
      </c>
      <c r="M35" s="30">
        <f t="shared" si="12"/>
        <v>2636998000</v>
      </c>
    </row>
    <row r="36" spans="1:13" ht="54.75" customHeight="1" x14ac:dyDescent="0.2">
      <c r="A36" s="83"/>
      <c r="B36" s="95"/>
      <c r="C36" s="94"/>
      <c r="D36" s="41" t="s">
        <v>47</v>
      </c>
      <c r="E36" s="39" t="s">
        <v>23</v>
      </c>
      <c r="F36" s="39" t="s">
        <v>23</v>
      </c>
      <c r="G36" s="39" t="s">
        <v>23</v>
      </c>
      <c r="H36" s="30">
        <f t="shared" si="0"/>
        <v>5505702375.5200005</v>
      </c>
      <c r="I36" s="30">
        <f>I39+I40+I41+I42+I43+I44</f>
        <v>1009189409.62</v>
      </c>
      <c r="J36" s="30">
        <f t="shared" ref="J36:M36" si="13">J39+J40+J41+J42+J43+J44</f>
        <v>1078106902.8999999</v>
      </c>
      <c r="K36" s="30">
        <f t="shared" si="13"/>
        <v>1138134501</v>
      </c>
      <c r="L36" s="30">
        <f t="shared" si="13"/>
        <v>1140248831</v>
      </c>
      <c r="M36" s="30">
        <f t="shared" si="13"/>
        <v>1140022731</v>
      </c>
    </row>
    <row r="37" spans="1:13" ht="12.75" customHeight="1" x14ac:dyDescent="0.2">
      <c r="A37" s="83">
        <v>15</v>
      </c>
      <c r="B37" s="95" t="s">
        <v>62</v>
      </c>
      <c r="C37" s="94" t="s">
        <v>70</v>
      </c>
      <c r="D37" s="41" t="s">
        <v>1</v>
      </c>
      <c r="E37" s="39" t="s">
        <v>23</v>
      </c>
      <c r="F37" s="39" t="s">
        <v>23</v>
      </c>
      <c r="G37" s="39" t="s">
        <v>23</v>
      </c>
      <c r="H37" s="30">
        <f t="shared" si="0"/>
        <v>18525378186.119999</v>
      </c>
      <c r="I37" s="30">
        <f>I38+I39</f>
        <v>3543863168.8199997</v>
      </c>
      <c r="J37" s="30">
        <f>J38+J39</f>
        <v>3738279131.3000002</v>
      </c>
      <c r="K37" s="30">
        <f>K38+K39</f>
        <v>3837737062</v>
      </c>
      <c r="L37" s="30">
        <f>L38+L39</f>
        <v>3645369962</v>
      </c>
      <c r="M37" s="30">
        <f>M38+M39</f>
        <v>3760128862</v>
      </c>
    </row>
    <row r="38" spans="1:13" x14ac:dyDescent="0.2">
      <c r="A38" s="83"/>
      <c r="B38" s="95"/>
      <c r="C38" s="94"/>
      <c r="D38" s="41" t="s">
        <v>18</v>
      </c>
      <c r="E38" s="39" t="s">
        <v>23</v>
      </c>
      <c r="F38" s="39" t="s">
        <v>23</v>
      </c>
      <c r="G38" s="39" t="s">
        <v>23</v>
      </c>
      <c r="H38" s="30">
        <f t="shared" si="0"/>
        <v>13151365300</v>
      </c>
      <c r="I38" s="30">
        <f>2532124600+24888100+28582400</f>
        <v>2585595100</v>
      </c>
      <c r="J38" s="30">
        <f>409386300+1088436400+1093393500+31067100-3065300+8955100+33279500+9201900+2592400+1799600+16880400</f>
        <v>2691926900</v>
      </c>
      <c r="K38" s="30">
        <v>2714606200</v>
      </c>
      <c r="L38" s="30">
        <f>3225249276-703010176</f>
        <v>2522239100</v>
      </c>
      <c r="M38" s="30">
        <f>3225249276-588251276</f>
        <v>2636998000</v>
      </c>
    </row>
    <row r="39" spans="1:13" ht="33.75" x14ac:dyDescent="0.2">
      <c r="A39" s="83"/>
      <c r="B39" s="95"/>
      <c r="C39" s="94"/>
      <c r="D39" s="41" t="s">
        <v>47</v>
      </c>
      <c r="E39" s="39" t="s">
        <v>23</v>
      </c>
      <c r="F39" s="39" t="s">
        <v>23</v>
      </c>
      <c r="G39" s="39" t="s">
        <v>23</v>
      </c>
      <c r="H39" s="30">
        <f t="shared" si="0"/>
        <v>5374012886.1199999</v>
      </c>
      <c r="I39" s="30">
        <f>1100851820-43422600-2132000-25542830-71486321.18</f>
        <v>958268068.81999993</v>
      </c>
      <c r="J39" s="30">
        <f>1069929338-18577106.7-17000000+12000000</f>
        <v>1046352231.3</v>
      </c>
      <c r="K39" s="30">
        <f>1278823157.02-58603394.34-112979206.68+15890306</f>
        <v>1123130862</v>
      </c>
      <c r="L39" s="32">
        <f>1279754473.31-49000787.28-123513130.03+15890306</f>
        <v>1123130862</v>
      </c>
      <c r="M39" s="32">
        <f>1279754473.31-49000787.28-123513130.03+15890306</f>
        <v>1123130862</v>
      </c>
    </row>
    <row r="40" spans="1:13" ht="67.5" x14ac:dyDescent="0.2">
      <c r="A40" s="37">
        <v>16</v>
      </c>
      <c r="B40" s="21" t="s">
        <v>97</v>
      </c>
      <c r="C40" s="41" t="s">
        <v>70</v>
      </c>
      <c r="D40" s="41" t="s">
        <v>47</v>
      </c>
      <c r="E40" s="39" t="s">
        <v>23</v>
      </c>
      <c r="F40" s="39" t="s">
        <v>23</v>
      </c>
      <c r="G40" s="39" t="s">
        <v>23</v>
      </c>
      <c r="H40" s="30">
        <f t="shared" si="0"/>
        <v>125650085.94</v>
      </c>
      <c r="I40" s="30">
        <f>43422600+3090000-3500000+8050000-2622575.66</f>
        <v>48440024.340000004</v>
      </c>
      <c r="J40" s="30">
        <f>14942760+6811911.6+10000000</f>
        <v>31754671.600000001</v>
      </c>
      <c r="K40" s="30">
        <f>28180610-14363000</f>
        <v>13817610</v>
      </c>
      <c r="L40" s="30">
        <f>15931940</f>
        <v>15931940</v>
      </c>
      <c r="M40" s="30">
        <f>21754671.6-7937061.6+1888230</f>
        <v>15705840.000000002</v>
      </c>
    </row>
    <row r="41" spans="1:13" ht="56.25" x14ac:dyDescent="0.2">
      <c r="A41" s="37">
        <v>17</v>
      </c>
      <c r="B41" s="21" t="s">
        <v>67</v>
      </c>
      <c r="C41" s="41" t="s">
        <v>69</v>
      </c>
      <c r="D41" s="41" t="s">
        <v>47</v>
      </c>
      <c r="E41" s="39" t="s">
        <v>23</v>
      </c>
      <c r="F41" s="39" t="s">
        <v>23</v>
      </c>
      <c r="G41" s="39" t="s">
        <v>23</v>
      </c>
      <c r="H41" s="30">
        <f t="shared" si="0"/>
        <v>2399332.46</v>
      </c>
      <c r="I41" s="30">
        <f>2132000+60000+220000-12667.54</f>
        <v>2399332.46</v>
      </c>
      <c r="J41" s="30">
        <v>0</v>
      </c>
      <c r="K41" s="30">
        <v>0</v>
      </c>
      <c r="L41" s="32">
        <v>0</v>
      </c>
      <c r="M41" s="32">
        <v>0</v>
      </c>
    </row>
    <row r="42" spans="1:13" ht="56.25" x14ac:dyDescent="0.2">
      <c r="A42" s="37">
        <v>18</v>
      </c>
      <c r="B42" s="22" t="s">
        <v>57</v>
      </c>
      <c r="C42" s="41" t="s">
        <v>70</v>
      </c>
      <c r="D42" s="41" t="s">
        <v>47</v>
      </c>
      <c r="E42" s="39" t="s">
        <v>23</v>
      </c>
      <c r="F42" s="39" t="s">
        <v>23</v>
      </c>
      <c r="G42" s="39" t="s">
        <v>23</v>
      </c>
      <c r="H42" s="30">
        <f t="shared" si="0"/>
        <v>81984</v>
      </c>
      <c r="I42" s="30">
        <f>82520-536</f>
        <v>81984</v>
      </c>
      <c r="J42" s="30">
        <v>0</v>
      </c>
      <c r="K42" s="30">
        <v>0</v>
      </c>
      <c r="L42" s="32">
        <v>0</v>
      </c>
      <c r="M42" s="32">
        <v>0</v>
      </c>
    </row>
    <row r="43" spans="1:13" ht="56.25" hidden="1" customHeight="1" x14ac:dyDescent="0.2">
      <c r="A43" s="37">
        <v>19</v>
      </c>
      <c r="B43" s="21" t="s">
        <v>66</v>
      </c>
      <c r="C43" s="41" t="s">
        <v>69</v>
      </c>
      <c r="D43" s="41" t="s">
        <v>47</v>
      </c>
      <c r="E43" s="39" t="s">
        <v>23</v>
      </c>
      <c r="F43" s="39" t="s">
        <v>23</v>
      </c>
      <c r="G43" s="39" t="s">
        <v>23</v>
      </c>
      <c r="H43" s="30">
        <f t="shared" si="0"/>
        <v>0</v>
      </c>
      <c r="I43" s="30">
        <v>0</v>
      </c>
      <c r="J43" s="30">
        <f>6550000-6550000</f>
        <v>0</v>
      </c>
      <c r="K43" s="30">
        <f>6550000-6550000</f>
        <v>0</v>
      </c>
      <c r="L43" s="30">
        <f t="shared" ref="L43:M43" si="14">6550000-6550000</f>
        <v>0</v>
      </c>
      <c r="M43" s="30">
        <f t="shared" si="14"/>
        <v>0</v>
      </c>
    </row>
    <row r="44" spans="1:13" ht="56.25" x14ac:dyDescent="0.2">
      <c r="A44" s="37">
        <v>19</v>
      </c>
      <c r="B44" s="22" t="s">
        <v>75</v>
      </c>
      <c r="C44" s="41" t="s">
        <v>69</v>
      </c>
      <c r="D44" s="41" t="s">
        <v>47</v>
      </c>
      <c r="E44" s="39" t="s">
        <v>23</v>
      </c>
      <c r="F44" s="39" t="s">
        <v>23</v>
      </c>
      <c r="G44" s="39" t="s">
        <v>23</v>
      </c>
      <c r="H44" s="30">
        <f t="shared" si="0"/>
        <v>3558087</v>
      </c>
      <c r="I44" s="30">
        <v>0</v>
      </c>
      <c r="J44" s="30">
        <f>1186029-1186029</f>
        <v>0</v>
      </c>
      <c r="K44" s="30">
        <f>1970670-784641</f>
        <v>1186029</v>
      </c>
      <c r="L44" s="30">
        <f>1970670-784641</f>
        <v>1186029</v>
      </c>
      <c r="M44" s="30">
        <f>1970670-784641</f>
        <v>1186029</v>
      </c>
    </row>
    <row r="45" spans="1:13" ht="101.25" x14ac:dyDescent="0.2">
      <c r="A45" s="63">
        <v>20</v>
      </c>
      <c r="B45" s="65" t="s">
        <v>99</v>
      </c>
      <c r="C45" s="62" t="s">
        <v>69</v>
      </c>
      <c r="D45" s="62" t="s">
        <v>18</v>
      </c>
      <c r="E45" s="64" t="s">
        <v>23</v>
      </c>
      <c r="F45" s="64" t="s">
        <v>23</v>
      </c>
      <c r="G45" s="64" t="s">
        <v>23</v>
      </c>
      <c r="H45" s="30">
        <f t="shared" si="0"/>
        <v>7825900</v>
      </c>
      <c r="I45" s="30">
        <v>0</v>
      </c>
      <c r="J45" s="30">
        <v>7825900</v>
      </c>
      <c r="K45" s="30">
        <v>0</v>
      </c>
      <c r="L45" s="30">
        <v>0</v>
      </c>
      <c r="M45" s="30">
        <v>0</v>
      </c>
    </row>
    <row r="46" spans="1:13" ht="12.75" customHeight="1" x14ac:dyDescent="0.2">
      <c r="A46" s="84">
        <v>21</v>
      </c>
      <c r="B46" s="90" t="s">
        <v>21</v>
      </c>
      <c r="C46" s="80" t="s">
        <v>70</v>
      </c>
      <c r="D46" s="41" t="s">
        <v>1</v>
      </c>
      <c r="E46" s="39" t="s">
        <v>23</v>
      </c>
      <c r="F46" s="39" t="s">
        <v>23</v>
      </c>
      <c r="G46" s="39" t="s">
        <v>23</v>
      </c>
      <c r="H46" s="30">
        <f t="shared" si="0"/>
        <v>269135762.52999997</v>
      </c>
      <c r="I46" s="30">
        <f>I47+I48</f>
        <v>42401900</v>
      </c>
      <c r="J46" s="30">
        <f>J47+J48</f>
        <v>62724066.529999994</v>
      </c>
      <c r="K46" s="30">
        <f t="shared" ref="K46:M46" si="15">K47+K48</f>
        <v>67869932</v>
      </c>
      <c r="L46" s="30">
        <f t="shared" si="15"/>
        <v>48069932</v>
      </c>
      <c r="M46" s="30">
        <f t="shared" si="15"/>
        <v>48069932</v>
      </c>
    </row>
    <row r="47" spans="1:13" ht="12.75" customHeight="1" x14ac:dyDescent="0.2">
      <c r="A47" s="85"/>
      <c r="B47" s="91"/>
      <c r="C47" s="81"/>
      <c r="D47" s="41" t="s">
        <v>18</v>
      </c>
      <c r="E47" s="39" t="s">
        <v>23</v>
      </c>
      <c r="F47" s="39" t="s">
        <v>23</v>
      </c>
      <c r="G47" s="39" t="s">
        <v>23</v>
      </c>
      <c r="H47" s="30">
        <f t="shared" si="0"/>
        <v>9883617.4000000004</v>
      </c>
      <c r="I47" s="30">
        <f>I50</f>
        <v>0</v>
      </c>
      <c r="J47" s="30">
        <f t="shared" ref="J47:M48" si="16">J50</f>
        <v>9883617.4000000004</v>
      </c>
      <c r="K47" s="30">
        <f t="shared" si="16"/>
        <v>0</v>
      </c>
      <c r="L47" s="30">
        <f t="shared" si="16"/>
        <v>0</v>
      </c>
      <c r="M47" s="30">
        <f t="shared" si="16"/>
        <v>0</v>
      </c>
    </row>
    <row r="48" spans="1:13" ht="78.75" customHeight="1" x14ac:dyDescent="0.2">
      <c r="A48" s="85"/>
      <c r="B48" s="91"/>
      <c r="C48" s="82"/>
      <c r="D48" s="41" t="s">
        <v>47</v>
      </c>
      <c r="E48" s="39" t="s">
        <v>23</v>
      </c>
      <c r="F48" s="39" t="s">
        <v>23</v>
      </c>
      <c r="G48" s="39" t="s">
        <v>23</v>
      </c>
      <c r="H48" s="30">
        <f t="shared" si="0"/>
        <v>259252145.13</v>
      </c>
      <c r="I48" s="30">
        <f>I51</f>
        <v>42401900</v>
      </c>
      <c r="J48" s="30">
        <f t="shared" si="16"/>
        <v>52840449.129999995</v>
      </c>
      <c r="K48" s="30">
        <f t="shared" si="16"/>
        <v>67869932</v>
      </c>
      <c r="L48" s="30">
        <f t="shared" si="16"/>
        <v>48069932</v>
      </c>
      <c r="M48" s="30">
        <f t="shared" si="16"/>
        <v>48069932</v>
      </c>
    </row>
    <row r="49" spans="1:13" ht="12.75" customHeight="1" x14ac:dyDescent="0.2">
      <c r="A49" s="84">
        <v>22</v>
      </c>
      <c r="B49" s="87" t="s">
        <v>56</v>
      </c>
      <c r="C49" s="80" t="s">
        <v>70</v>
      </c>
      <c r="D49" s="41" t="s">
        <v>1</v>
      </c>
      <c r="E49" s="39" t="s">
        <v>23</v>
      </c>
      <c r="F49" s="39" t="s">
        <v>23</v>
      </c>
      <c r="G49" s="39" t="s">
        <v>23</v>
      </c>
      <c r="H49" s="30">
        <f t="shared" si="0"/>
        <v>269135762.52999997</v>
      </c>
      <c r="I49" s="30">
        <f>I50+I51</f>
        <v>42401900</v>
      </c>
      <c r="J49" s="30">
        <f t="shared" ref="J49:M49" si="17">J50+J51</f>
        <v>62724066.529999994</v>
      </c>
      <c r="K49" s="30">
        <f t="shared" si="17"/>
        <v>67869932</v>
      </c>
      <c r="L49" s="30">
        <f t="shared" si="17"/>
        <v>48069932</v>
      </c>
      <c r="M49" s="30">
        <f t="shared" si="17"/>
        <v>48069932</v>
      </c>
    </row>
    <row r="50" spans="1:13" x14ac:dyDescent="0.2">
      <c r="A50" s="85"/>
      <c r="B50" s="88"/>
      <c r="C50" s="81"/>
      <c r="D50" s="41" t="s">
        <v>18</v>
      </c>
      <c r="E50" s="39" t="s">
        <v>23</v>
      </c>
      <c r="F50" s="39" t="s">
        <v>23</v>
      </c>
      <c r="G50" s="39" t="s">
        <v>23</v>
      </c>
      <c r="H50" s="30">
        <f t="shared" si="0"/>
        <v>9883617.4000000004</v>
      </c>
      <c r="I50" s="30">
        <f>I53</f>
        <v>0</v>
      </c>
      <c r="J50" s="30">
        <f t="shared" ref="J50:M51" si="18">J53</f>
        <v>9883617.4000000004</v>
      </c>
      <c r="K50" s="30">
        <f t="shared" si="18"/>
        <v>0</v>
      </c>
      <c r="L50" s="30">
        <f t="shared" si="18"/>
        <v>0</v>
      </c>
      <c r="M50" s="30">
        <f t="shared" si="18"/>
        <v>0</v>
      </c>
    </row>
    <row r="51" spans="1:13" ht="33.75" x14ac:dyDescent="0.2">
      <c r="A51" s="86"/>
      <c r="B51" s="89"/>
      <c r="C51" s="82"/>
      <c r="D51" s="41" t="s">
        <v>47</v>
      </c>
      <c r="E51" s="39" t="s">
        <v>23</v>
      </c>
      <c r="F51" s="39" t="s">
        <v>23</v>
      </c>
      <c r="G51" s="39" t="s">
        <v>23</v>
      </c>
      <c r="H51" s="30">
        <f t="shared" si="0"/>
        <v>259252145.13</v>
      </c>
      <c r="I51" s="30">
        <f>I54</f>
        <v>42401900</v>
      </c>
      <c r="J51" s="30">
        <f t="shared" si="18"/>
        <v>52840449.129999995</v>
      </c>
      <c r="K51" s="30">
        <f t="shared" si="18"/>
        <v>67869932</v>
      </c>
      <c r="L51" s="30">
        <f t="shared" si="18"/>
        <v>48069932</v>
      </c>
      <c r="M51" s="30">
        <f t="shared" si="18"/>
        <v>48069932</v>
      </c>
    </row>
    <row r="52" spans="1:13" ht="12.75" customHeight="1" x14ac:dyDescent="0.2">
      <c r="A52" s="84">
        <v>23</v>
      </c>
      <c r="B52" s="87" t="s">
        <v>79</v>
      </c>
      <c r="C52" s="80" t="s">
        <v>70</v>
      </c>
      <c r="D52" s="41" t="s">
        <v>1</v>
      </c>
      <c r="E52" s="39" t="s">
        <v>23</v>
      </c>
      <c r="F52" s="39" t="s">
        <v>23</v>
      </c>
      <c r="G52" s="39" t="s">
        <v>23</v>
      </c>
      <c r="H52" s="30">
        <f t="shared" si="0"/>
        <v>269135762.52999997</v>
      </c>
      <c r="I52" s="30">
        <f>I53+I54</f>
        <v>42401900</v>
      </c>
      <c r="J52" s="30">
        <f t="shared" ref="J52:M52" si="19">J53+J54</f>
        <v>62724066.529999994</v>
      </c>
      <c r="K52" s="30">
        <f t="shared" si="19"/>
        <v>67869932</v>
      </c>
      <c r="L52" s="30">
        <f t="shared" si="19"/>
        <v>48069932</v>
      </c>
      <c r="M52" s="30">
        <f t="shared" si="19"/>
        <v>48069932</v>
      </c>
    </row>
    <row r="53" spans="1:13" x14ac:dyDescent="0.2">
      <c r="A53" s="85"/>
      <c r="B53" s="88"/>
      <c r="C53" s="81"/>
      <c r="D53" s="41" t="s">
        <v>18</v>
      </c>
      <c r="E53" s="39" t="s">
        <v>23</v>
      </c>
      <c r="F53" s="39" t="s">
        <v>23</v>
      </c>
      <c r="G53" s="39" t="s">
        <v>23</v>
      </c>
      <c r="H53" s="30">
        <f t="shared" si="0"/>
        <v>9883617.4000000004</v>
      </c>
      <c r="I53" s="30">
        <f>I59</f>
        <v>0</v>
      </c>
      <c r="J53" s="30">
        <f>J59+J62</f>
        <v>9883617.4000000004</v>
      </c>
      <c r="K53" s="30">
        <f t="shared" ref="K53:M53" si="20">K59+K62</f>
        <v>0</v>
      </c>
      <c r="L53" s="30">
        <f t="shared" si="20"/>
        <v>0</v>
      </c>
      <c r="M53" s="30">
        <f t="shared" si="20"/>
        <v>0</v>
      </c>
    </row>
    <row r="54" spans="1:13" ht="45.75" customHeight="1" x14ac:dyDescent="0.2">
      <c r="A54" s="86"/>
      <c r="B54" s="89"/>
      <c r="C54" s="82"/>
      <c r="D54" s="41" t="s">
        <v>47</v>
      </c>
      <c r="E54" s="39" t="s">
        <v>23</v>
      </c>
      <c r="F54" s="39" t="s">
        <v>23</v>
      </c>
      <c r="G54" s="39" t="s">
        <v>23</v>
      </c>
      <c r="H54" s="30">
        <f t="shared" si="0"/>
        <v>259252145.13</v>
      </c>
      <c r="I54" s="30">
        <f>I55+I56+I57+I60+I64</f>
        <v>42401900</v>
      </c>
      <c r="J54" s="30">
        <f t="shared" ref="J54:M54" si="21">J55+J56+J57+J60+J64</f>
        <v>52840449.129999995</v>
      </c>
      <c r="K54" s="30">
        <f t="shared" si="21"/>
        <v>67869932</v>
      </c>
      <c r="L54" s="30">
        <f t="shared" si="21"/>
        <v>48069932</v>
      </c>
      <c r="M54" s="30">
        <f t="shared" si="21"/>
        <v>48069932</v>
      </c>
    </row>
    <row r="55" spans="1:13" ht="56.25" x14ac:dyDescent="0.2">
      <c r="A55" s="44">
        <v>24</v>
      </c>
      <c r="B55" s="40" t="s">
        <v>24</v>
      </c>
      <c r="C55" s="41" t="s">
        <v>70</v>
      </c>
      <c r="D55" s="41" t="s">
        <v>19</v>
      </c>
      <c r="E55" s="39" t="s">
        <v>23</v>
      </c>
      <c r="F55" s="39" t="s">
        <v>23</v>
      </c>
      <c r="G55" s="39" t="s">
        <v>23</v>
      </c>
      <c r="H55" s="30">
        <f t="shared" si="0"/>
        <v>129197500</v>
      </c>
      <c r="I55" s="30">
        <v>21839500</v>
      </c>
      <c r="J55" s="30">
        <f>16839500+13000000+7000000</f>
        <v>36839500</v>
      </c>
      <c r="K55" s="30">
        <f>16839500+20000000</f>
        <v>36839500</v>
      </c>
      <c r="L55" s="32">
        <v>16839500</v>
      </c>
      <c r="M55" s="32">
        <f>32500200-15660700</f>
        <v>16839500</v>
      </c>
    </row>
    <row r="56" spans="1:13" ht="67.5" x14ac:dyDescent="0.2">
      <c r="A56" s="44">
        <v>25</v>
      </c>
      <c r="B56" s="40" t="s">
        <v>25</v>
      </c>
      <c r="C56" s="41" t="s">
        <v>70</v>
      </c>
      <c r="D56" s="41" t="s">
        <v>19</v>
      </c>
      <c r="E56" s="39" t="s">
        <v>23</v>
      </c>
      <c r="F56" s="39" t="s">
        <v>23</v>
      </c>
      <c r="G56" s="39" t="s">
        <v>23</v>
      </c>
      <c r="H56" s="30">
        <f t="shared" si="0"/>
        <v>15200000</v>
      </c>
      <c r="I56" s="30">
        <v>15200000</v>
      </c>
      <c r="J56" s="30">
        <v>0</v>
      </c>
      <c r="K56" s="30">
        <v>0</v>
      </c>
      <c r="L56" s="32">
        <v>0</v>
      </c>
      <c r="M56" s="32">
        <v>0</v>
      </c>
    </row>
    <row r="57" spans="1:13" ht="56.25" x14ac:dyDescent="0.2">
      <c r="A57" s="44">
        <v>26</v>
      </c>
      <c r="B57" s="40" t="s">
        <v>63</v>
      </c>
      <c r="C57" s="41" t="s">
        <v>70</v>
      </c>
      <c r="D57" s="41" t="s">
        <v>47</v>
      </c>
      <c r="E57" s="39" t="s">
        <v>23</v>
      </c>
      <c r="F57" s="39" t="s">
        <v>23</v>
      </c>
      <c r="G57" s="39" t="s">
        <v>23</v>
      </c>
      <c r="H57" s="30">
        <f t="shared" si="0"/>
        <v>5362400</v>
      </c>
      <c r="I57" s="30">
        <v>5362400</v>
      </c>
      <c r="J57" s="30">
        <v>0</v>
      </c>
      <c r="K57" s="30">
        <v>0</v>
      </c>
      <c r="L57" s="32">
        <v>0</v>
      </c>
      <c r="M57" s="32">
        <v>0</v>
      </c>
    </row>
    <row r="58" spans="1:13" ht="12.75" customHeight="1" x14ac:dyDescent="0.2">
      <c r="A58" s="74">
        <v>27</v>
      </c>
      <c r="B58" s="77" t="s">
        <v>78</v>
      </c>
      <c r="C58" s="80" t="s">
        <v>70</v>
      </c>
      <c r="D58" s="41" t="s">
        <v>1</v>
      </c>
      <c r="E58" s="39" t="s">
        <v>23</v>
      </c>
      <c r="F58" s="39" t="s">
        <v>23</v>
      </c>
      <c r="G58" s="39" t="s">
        <v>23</v>
      </c>
      <c r="H58" s="30">
        <f t="shared" si="0"/>
        <v>63048245.129999995</v>
      </c>
      <c r="I58" s="30">
        <f>I59+I60</f>
        <v>0</v>
      </c>
      <c r="J58" s="30">
        <f t="shared" ref="J58:M58" si="22">J59+J60</f>
        <v>16000949.129999999</v>
      </c>
      <c r="K58" s="30">
        <f t="shared" si="22"/>
        <v>15682432</v>
      </c>
      <c r="L58" s="30">
        <f t="shared" si="22"/>
        <v>15682432</v>
      </c>
      <c r="M58" s="30">
        <f t="shared" si="22"/>
        <v>15682432</v>
      </c>
    </row>
    <row r="59" spans="1:13" x14ac:dyDescent="0.2">
      <c r="A59" s="75"/>
      <c r="B59" s="78"/>
      <c r="C59" s="81"/>
      <c r="D59" s="41" t="s">
        <v>18</v>
      </c>
      <c r="E59" s="39" t="s">
        <v>23</v>
      </c>
      <c r="F59" s="39" t="s">
        <v>23</v>
      </c>
      <c r="G59" s="39" t="s">
        <v>23</v>
      </c>
      <c r="H59" s="30">
        <f t="shared" si="0"/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</row>
    <row r="60" spans="1:13" ht="54.75" customHeight="1" x14ac:dyDescent="0.2">
      <c r="A60" s="76"/>
      <c r="B60" s="79"/>
      <c r="C60" s="82"/>
      <c r="D60" s="41" t="s">
        <v>47</v>
      </c>
      <c r="E60" s="39" t="s">
        <v>23</v>
      </c>
      <c r="F60" s="39" t="s">
        <v>23</v>
      </c>
      <c r="G60" s="39" t="s">
        <v>23</v>
      </c>
      <c r="H60" s="30">
        <f t="shared" si="0"/>
        <v>63048245.129999995</v>
      </c>
      <c r="I60" s="30">
        <v>0</v>
      </c>
      <c r="J60" s="30">
        <f>15682432+3085930-2767412.87</f>
        <v>16000949.129999999</v>
      </c>
      <c r="K60" s="30">
        <v>15682432</v>
      </c>
      <c r="L60" s="30">
        <v>15682432</v>
      </c>
      <c r="M60" s="30">
        <f>20250300-4567868</f>
        <v>15682432</v>
      </c>
    </row>
    <row r="61" spans="1:13" x14ac:dyDescent="0.2">
      <c r="A61" s="74">
        <v>28</v>
      </c>
      <c r="B61" s="77" t="s">
        <v>91</v>
      </c>
      <c r="C61" s="80" t="s">
        <v>70</v>
      </c>
      <c r="D61" s="41" t="s">
        <v>1</v>
      </c>
      <c r="E61" s="39" t="s">
        <v>23</v>
      </c>
      <c r="F61" s="39" t="s">
        <v>23</v>
      </c>
      <c r="G61" s="39" t="s">
        <v>23</v>
      </c>
      <c r="H61" s="30">
        <f t="shared" si="0"/>
        <v>9883617.4000000004</v>
      </c>
      <c r="I61" s="30">
        <f>I62+I63</f>
        <v>0</v>
      </c>
      <c r="J61" s="30">
        <f t="shared" ref="J61:M61" si="23">J62+J63</f>
        <v>9883617.4000000004</v>
      </c>
      <c r="K61" s="30">
        <f t="shared" si="23"/>
        <v>0</v>
      </c>
      <c r="L61" s="30">
        <f t="shared" si="23"/>
        <v>0</v>
      </c>
      <c r="M61" s="30">
        <f t="shared" si="23"/>
        <v>0</v>
      </c>
    </row>
    <row r="62" spans="1:13" ht="98.25" customHeight="1" x14ac:dyDescent="0.2">
      <c r="A62" s="75"/>
      <c r="B62" s="78"/>
      <c r="C62" s="81"/>
      <c r="D62" s="41" t="s">
        <v>18</v>
      </c>
      <c r="E62" s="39" t="s">
        <v>23</v>
      </c>
      <c r="F62" s="39" t="s">
        <v>23</v>
      </c>
      <c r="G62" s="39" t="s">
        <v>23</v>
      </c>
      <c r="H62" s="30">
        <f t="shared" si="0"/>
        <v>9883617.4000000004</v>
      </c>
      <c r="I62" s="30">
        <v>0</v>
      </c>
      <c r="J62" s="30">
        <f>2767412.2+7116205.2</f>
        <v>9883617.4000000004</v>
      </c>
      <c r="K62" s="30">
        <v>0</v>
      </c>
      <c r="L62" s="30">
        <v>0</v>
      </c>
      <c r="M62" s="30">
        <v>0</v>
      </c>
    </row>
    <row r="63" spans="1:13" ht="33.75" hidden="1" x14ac:dyDescent="0.2">
      <c r="A63" s="76"/>
      <c r="B63" s="79"/>
      <c r="C63" s="82"/>
      <c r="D63" s="41" t="s">
        <v>47</v>
      </c>
      <c r="E63" s="39" t="s">
        <v>23</v>
      </c>
      <c r="F63" s="39" t="s">
        <v>23</v>
      </c>
      <c r="G63" s="39" t="s">
        <v>23</v>
      </c>
      <c r="H63" s="30">
        <f t="shared" si="0"/>
        <v>0</v>
      </c>
      <c r="I63" s="30">
        <v>0</v>
      </c>
      <c r="J63" s="30"/>
      <c r="K63" s="30"/>
      <c r="L63" s="30"/>
      <c r="M63" s="30"/>
    </row>
    <row r="64" spans="1:13" ht="56.25" x14ac:dyDescent="0.2">
      <c r="A64" s="67">
        <v>29</v>
      </c>
      <c r="B64" s="69" t="s">
        <v>101</v>
      </c>
      <c r="C64" s="68" t="s">
        <v>70</v>
      </c>
      <c r="D64" s="68" t="s">
        <v>47</v>
      </c>
      <c r="E64" s="70" t="s">
        <v>23</v>
      </c>
      <c r="F64" s="70" t="s">
        <v>23</v>
      </c>
      <c r="G64" s="70" t="s">
        <v>23</v>
      </c>
      <c r="H64" s="30">
        <f t="shared" si="0"/>
        <v>46444000</v>
      </c>
      <c r="I64" s="30"/>
      <c r="J64" s="30"/>
      <c r="K64" s="30">
        <f>15548000-200000</f>
        <v>15348000</v>
      </c>
      <c r="L64" s="30">
        <v>15548000</v>
      </c>
      <c r="M64" s="30">
        <v>15548000</v>
      </c>
    </row>
    <row r="65" spans="1:13" s="35" customFormat="1" ht="67.5" x14ac:dyDescent="0.2">
      <c r="A65" s="44">
        <v>30</v>
      </c>
      <c r="B65" s="49" t="s">
        <v>22</v>
      </c>
      <c r="C65" s="50" t="s">
        <v>73</v>
      </c>
      <c r="D65" s="50" t="s">
        <v>47</v>
      </c>
      <c r="E65" s="51" t="s">
        <v>23</v>
      </c>
      <c r="F65" s="51" t="s">
        <v>23</v>
      </c>
      <c r="G65" s="51" t="s">
        <v>23</v>
      </c>
      <c r="H65" s="52">
        <f t="shared" si="0"/>
        <v>180182951.73000002</v>
      </c>
      <c r="I65" s="52">
        <f>I66</f>
        <v>83250981</v>
      </c>
      <c r="J65" s="55">
        <f t="shared" ref="I65:K66" si="24">J66</f>
        <v>96931970.730000004</v>
      </c>
      <c r="K65" s="52">
        <f t="shared" si="24"/>
        <v>0</v>
      </c>
      <c r="L65" s="52">
        <f>L66</f>
        <v>0</v>
      </c>
      <c r="M65" s="52">
        <f>M66</f>
        <v>0</v>
      </c>
    </row>
    <row r="66" spans="1:13" s="36" customFormat="1" ht="67.5" hidden="1" customHeight="1" x14ac:dyDescent="0.2">
      <c r="A66" s="44">
        <v>29</v>
      </c>
      <c r="B66" s="53" t="s">
        <v>92</v>
      </c>
      <c r="C66" s="50" t="s">
        <v>73</v>
      </c>
      <c r="D66" s="50" t="s">
        <v>47</v>
      </c>
      <c r="E66" s="51" t="s">
        <v>23</v>
      </c>
      <c r="F66" s="51" t="s">
        <v>23</v>
      </c>
      <c r="G66" s="51" t="s">
        <v>23</v>
      </c>
      <c r="H66" s="54">
        <f t="shared" si="0"/>
        <v>180182951.73000002</v>
      </c>
      <c r="I66" s="54">
        <f t="shared" si="24"/>
        <v>83250981</v>
      </c>
      <c r="J66" s="54">
        <f t="shared" si="24"/>
        <v>96931970.730000004</v>
      </c>
      <c r="K66" s="54">
        <f t="shared" si="24"/>
        <v>0</v>
      </c>
      <c r="L66" s="54">
        <f>L67</f>
        <v>0</v>
      </c>
      <c r="M66" s="54">
        <f>M67</f>
        <v>0</v>
      </c>
    </row>
    <row r="67" spans="1:13" s="36" customFormat="1" ht="67.5" x14ac:dyDescent="0.2">
      <c r="A67" s="44">
        <v>31</v>
      </c>
      <c r="B67" s="53" t="s">
        <v>93</v>
      </c>
      <c r="C67" s="50" t="s">
        <v>73</v>
      </c>
      <c r="D67" s="50" t="s">
        <v>47</v>
      </c>
      <c r="E67" s="51" t="s">
        <v>23</v>
      </c>
      <c r="F67" s="51" t="s">
        <v>23</v>
      </c>
      <c r="G67" s="51" t="s">
        <v>23</v>
      </c>
      <c r="H67" s="54">
        <f t="shared" si="0"/>
        <v>180182951.73000002</v>
      </c>
      <c r="I67" s="54">
        <f>SUM(I68:I72)</f>
        <v>83250981</v>
      </c>
      <c r="J67" s="54">
        <f>SUM(J68:J72)</f>
        <v>96931970.730000004</v>
      </c>
      <c r="K67" s="54">
        <f>SUM(K68:K72)</f>
        <v>0</v>
      </c>
      <c r="L67" s="54">
        <f>SUM(L68:L72)</f>
        <v>0</v>
      </c>
      <c r="M67" s="54">
        <f>SUM(M68:M72)</f>
        <v>0</v>
      </c>
    </row>
    <row r="68" spans="1:13" s="36" customFormat="1" ht="67.5" x14ac:dyDescent="0.2">
      <c r="A68" s="44">
        <v>32</v>
      </c>
      <c r="B68" s="53" t="s">
        <v>94</v>
      </c>
      <c r="C68" s="50" t="s">
        <v>73</v>
      </c>
      <c r="D68" s="50" t="s">
        <v>47</v>
      </c>
      <c r="E68" s="51" t="s">
        <v>23</v>
      </c>
      <c r="F68" s="51" t="s">
        <v>23</v>
      </c>
      <c r="G68" s="51" t="s">
        <v>23</v>
      </c>
      <c r="H68" s="54">
        <f t="shared" si="0"/>
        <v>70404569.390000001</v>
      </c>
      <c r="I68" s="54">
        <v>5000000</v>
      </c>
      <c r="J68" s="54">
        <v>65404569.390000001</v>
      </c>
      <c r="K68" s="54">
        <v>0</v>
      </c>
      <c r="L68" s="54">
        <v>0</v>
      </c>
      <c r="M68" s="54">
        <v>0</v>
      </c>
    </row>
    <row r="69" spans="1:13" ht="67.5" hidden="1" x14ac:dyDescent="0.2">
      <c r="A69" s="33"/>
      <c r="B69" s="53" t="s">
        <v>95</v>
      </c>
      <c r="C69" s="50" t="s">
        <v>73</v>
      </c>
      <c r="D69" s="50" t="s">
        <v>47</v>
      </c>
      <c r="E69" s="51" t="s">
        <v>23</v>
      </c>
      <c r="F69" s="51" t="s">
        <v>23</v>
      </c>
      <c r="G69" s="51" t="s">
        <v>23</v>
      </c>
      <c r="H69" s="54">
        <f t="shared" si="0"/>
        <v>0</v>
      </c>
      <c r="I69" s="54">
        <v>0</v>
      </c>
      <c r="J69" s="54">
        <v>0</v>
      </c>
      <c r="K69" s="54">
        <v>0</v>
      </c>
      <c r="L69" s="54">
        <f>1000000-1000000</f>
        <v>0</v>
      </c>
      <c r="M69" s="54"/>
    </row>
    <row r="70" spans="1:13" s="36" customFormat="1" ht="67.5" x14ac:dyDescent="0.2">
      <c r="A70" s="44">
        <v>33</v>
      </c>
      <c r="B70" s="53" t="s">
        <v>96</v>
      </c>
      <c r="C70" s="50" t="s">
        <v>73</v>
      </c>
      <c r="D70" s="50" t="s">
        <v>47</v>
      </c>
      <c r="E70" s="51" t="s">
        <v>23</v>
      </c>
      <c r="F70" s="51" t="s">
        <v>23</v>
      </c>
      <c r="G70" s="51" t="s">
        <v>23</v>
      </c>
      <c r="H70" s="54">
        <f t="shared" si="0"/>
        <v>7769217.5</v>
      </c>
      <c r="I70" s="54">
        <v>5000000</v>
      </c>
      <c r="J70" s="54">
        <f>4000000-1230782.5</f>
        <v>2769217.5</v>
      </c>
      <c r="K70" s="54">
        <v>0</v>
      </c>
      <c r="L70" s="54">
        <v>0</v>
      </c>
      <c r="M70" s="54">
        <v>0</v>
      </c>
    </row>
    <row r="71" spans="1:13" s="61" customFormat="1" ht="67.5" hidden="1" customHeight="1" x14ac:dyDescent="0.2">
      <c r="A71" s="56">
        <v>33</v>
      </c>
      <c r="B71" s="57" t="s">
        <v>98</v>
      </c>
      <c r="C71" s="58" t="s">
        <v>73</v>
      </c>
      <c r="D71" s="58" t="s">
        <v>47</v>
      </c>
      <c r="E71" s="59" t="s">
        <v>23</v>
      </c>
      <c r="F71" s="59" t="s">
        <v>23</v>
      </c>
      <c r="G71" s="59" t="s">
        <v>23</v>
      </c>
      <c r="H71" s="60">
        <f t="shared" si="0"/>
        <v>0</v>
      </c>
      <c r="I71" s="60">
        <v>0</v>
      </c>
      <c r="J71" s="60">
        <f>10800000-4900000-5900000</f>
        <v>0</v>
      </c>
      <c r="K71" s="60"/>
      <c r="L71" s="60"/>
      <c r="M71" s="60"/>
    </row>
    <row r="72" spans="1:13" s="36" customFormat="1" ht="138" customHeight="1" x14ac:dyDescent="0.2">
      <c r="A72" s="44">
        <v>34</v>
      </c>
      <c r="B72" s="66" t="s">
        <v>100</v>
      </c>
      <c r="C72" s="50" t="s">
        <v>73</v>
      </c>
      <c r="D72" s="50" t="s">
        <v>47</v>
      </c>
      <c r="E72" s="51" t="s">
        <v>23</v>
      </c>
      <c r="F72" s="51" t="s">
        <v>23</v>
      </c>
      <c r="G72" s="51" t="s">
        <v>23</v>
      </c>
      <c r="H72" s="54">
        <f t="shared" si="0"/>
        <v>102009164.84</v>
      </c>
      <c r="I72" s="54">
        <v>73250981</v>
      </c>
      <c r="J72" s="54">
        <f>34250981+4900000+1230782.5-6130782.5-5492797.16</f>
        <v>28758183.84</v>
      </c>
      <c r="K72" s="54">
        <v>0</v>
      </c>
      <c r="L72" s="54">
        <v>0</v>
      </c>
      <c r="M72" s="54">
        <v>0</v>
      </c>
    </row>
    <row r="73" spans="1:13" ht="56.25" x14ac:dyDescent="0.2">
      <c r="A73" s="37">
        <v>34</v>
      </c>
      <c r="B73" s="42" t="s">
        <v>8</v>
      </c>
      <c r="C73" s="41" t="s">
        <v>70</v>
      </c>
      <c r="D73" s="41" t="s">
        <v>47</v>
      </c>
      <c r="E73" s="39" t="s">
        <v>23</v>
      </c>
      <c r="F73" s="39" t="s">
        <v>23</v>
      </c>
      <c r="G73" s="39" t="s">
        <v>23</v>
      </c>
      <c r="H73" s="30">
        <f t="shared" si="0"/>
        <v>5814740</v>
      </c>
      <c r="I73" s="30">
        <f>I74+I81</f>
        <v>1765980</v>
      </c>
      <c r="J73" s="30">
        <f>J74+J81</f>
        <v>1934430</v>
      </c>
      <c r="K73" s="30">
        <f>K74+K81</f>
        <v>2114330</v>
      </c>
      <c r="L73" s="30">
        <f>L74+L81</f>
        <v>0</v>
      </c>
      <c r="M73" s="30">
        <f>M74+M81</f>
        <v>0</v>
      </c>
    </row>
    <row r="74" spans="1:13" ht="67.5" x14ac:dyDescent="0.2">
      <c r="A74" s="37">
        <v>36</v>
      </c>
      <c r="B74" s="40" t="s">
        <v>26</v>
      </c>
      <c r="C74" s="41" t="s">
        <v>7</v>
      </c>
      <c r="D74" s="41" t="s">
        <v>50</v>
      </c>
      <c r="E74" s="39" t="s">
        <v>23</v>
      </c>
      <c r="F74" s="39" t="s">
        <v>23</v>
      </c>
      <c r="G74" s="39" t="s">
        <v>23</v>
      </c>
      <c r="H74" s="30">
        <f t="shared" si="0"/>
        <v>0</v>
      </c>
      <c r="I74" s="30">
        <f>I75+I77+I79</f>
        <v>0</v>
      </c>
      <c r="J74" s="30">
        <f t="shared" ref="J74:M74" si="25">J75+J77+J79</f>
        <v>0</v>
      </c>
      <c r="K74" s="30">
        <f t="shared" si="25"/>
        <v>0</v>
      </c>
      <c r="L74" s="30">
        <f t="shared" si="25"/>
        <v>0</v>
      </c>
      <c r="M74" s="30">
        <f t="shared" si="25"/>
        <v>0</v>
      </c>
    </row>
    <row r="75" spans="1:13" ht="67.5" x14ac:dyDescent="0.2">
      <c r="A75" s="44">
        <v>37</v>
      </c>
      <c r="B75" s="19" t="s">
        <v>27</v>
      </c>
      <c r="C75" s="41" t="s">
        <v>7</v>
      </c>
      <c r="D75" s="41" t="s">
        <v>50</v>
      </c>
      <c r="E75" s="39" t="s">
        <v>23</v>
      </c>
      <c r="F75" s="39" t="s">
        <v>23</v>
      </c>
      <c r="G75" s="39" t="s">
        <v>23</v>
      </c>
      <c r="H75" s="30">
        <f t="shared" si="0"/>
        <v>0</v>
      </c>
      <c r="I75" s="31">
        <f>I76</f>
        <v>0</v>
      </c>
      <c r="J75" s="31">
        <f>J76</f>
        <v>0</v>
      </c>
      <c r="K75" s="31">
        <f>K76</f>
        <v>0</v>
      </c>
      <c r="L75" s="32">
        <v>0</v>
      </c>
      <c r="M75" s="32">
        <v>0</v>
      </c>
    </row>
    <row r="76" spans="1:13" ht="67.5" x14ac:dyDescent="0.2">
      <c r="A76" s="37">
        <v>38</v>
      </c>
      <c r="B76" s="19" t="s">
        <v>28</v>
      </c>
      <c r="C76" s="41" t="s">
        <v>7</v>
      </c>
      <c r="D76" s="41" t="s">
        <v>50</v>
      </c>
      <c r="E76" s="39" t="s">
        <v>23</v>
      </c>
      <c r="F76" s="39" t="s">
        <v>23</v>
      </c>
      <c r="G76" s="39" t="s">
        <v>23</v>
      </c>
      <c r="H76" s="30">
        <f t="shared" si="0"/>
        <v>0</v>
      </c>
      <c r="I76" s="31">
        <v>0</v>
      </c>
      <c r="J76" s="31">
        <v>0</v>
      </c>
      <c r="K76" s="31">
        <v>0</v>
      </c>
      <c r="L76" s="32">
        <v>0</v>
      </c>
      <c r="M76" s="32">
        <v>0</v>
      </c>
    </row>
    <row r="77" spans="1:13" ht="67.5" x14ac:dyDescent="0.2">
      <c r="A77" s="37">
        <v>39</v>
      </c>
      <c r="B77" s="40" t="s">
        <v>29</v>
      </c>
      <c r="C77" s="41" t="s">
        <v>7</v>
      </c>
      <c r="D77" s="41" t="s">
        <v>50</v>
      </c>
      <c r="E77" s="39" t="s">
        <v>23</v>
      </c>
      <c r="F77" s="39" t="s">
        <v>23</v>
      </c>
      <c r="G77" s="39" t="s">
        <v>23</v>
      </c>
      <c r="H77" s="30">
        <f t="shared" si="0"/>
        <v>0</v>
      </c>
      <c r="I77" s="31">
        <f>I78</f>
        <v>0</v>
      </c>
      <c r="J77" s="31">
        <f>J78</f>
        <v>0</v>
      </c>
      <c r="K77" s="31">
        <f>K78</f>
        <v>0</v>
      </c>
      <c r="L77" s="32">
        <v>0</v>
      </c>
      <c r="M77" s="32">
        <v>0</v>
      </c>
    </row>
    <row r="78" spans="1:13" ht="67.5" x14ac:dyDescent="0.2">
      <c r="A78" s="37">
        <v>40</v>
      </c>
      <c r="B78" s="40" t="s">
        <v>30</v>
      </c>
      <c r="C78" s="41" t="s">
        <v>7</v>
      </c>
      <c r="D78" s="41" t="s">
        <v>50</v>
      </c>
      <c r="E78" s="39" t="s">
        <v>23</v>
      </c>
      <c r="F78" s="39" t="s">
        <v>23</v>
      </c>
      <c r="G78" s="39" t="s">
        <v>23</v>
      </c>
      <c r="H78" s="30">
        <f t="shared" si="0"/>
        <v>0</v>
      </c>
      <c r="I78" s="31">
        <v>0</v>
      </c>
      <c r="J78" s="31">
        <v>0</v>
      </c>
      <c r="K78" s="31">
        <v>0</v>
      </c>
      <c r="L78" s="32">
        <v>0</v>
      </c>
      <c r="M78" s="32">
        <v>0</v>
      </c>
    </row>
    <row r="79" spans="1:13" ht="67.5" x14ac:dyDescent="0.2">
      <c r="A79" s="37">
        <v>41</v>
      </c>
      <c r="B79" s="40" t="s">
        <v>31</v>
      </c>
      <c r="C79" s="41" t="s">
        <v>7</v>
      </c>
      <c r="D79" s="41" t="s">
        <v>50</v>
      </c>
      <c r="E79" s="39" t="s">
        <v>23</v>
      </c>
      <c r="F79" s="39" t="s">
        <v>23</v>
      </c>
      <c r="G79" s="39" t="s">
        <v>23</v>
      </c>
      <c r="H79" s="30">
        <f t="shared" si="0"/>
        <v>0</v>
      </c>
      <c r="I79" s="31">
        <f>I80</f>
        <v>0</v>
      </c>
      <c r="J79" s="31">
        <f>J80</f>
        <v>0</v>
      </c>
      <c r="K79" s="31">
        <f>K80</f>
        <v>0</v>
      </c>
      <c r="L79" s="32">
        <v>0</v>
      </c>
      <c r="M79" s="32">
        <v>0</v>
      </c>
    </row>
    <row r="80" spans="1:13" ht="78.75" x14ac:dyDescent="0.2">
      <c r="A80" s="37">
        <v>42</v>
      </c>
      <c r="B80" s="40" t="s">
        <v>32</v>
      </c>
      <c r="C80" s="41" t="s">
        <v>7</v>
      </c>
      <c r="D80" s="41" t="s">
        <v>50</v>
      </c>
      <c r="E80" s="39" t="s">
        <v>23</v>
      </c>
      <c r="F80" s="39" t="s">
        <v>23</v>
      </c>
      <c r="G80" s="39" t="s">
        <v>23</v>
      </c>
      <c r="H80" s="30">
        <f t="shared" si="0"/>
        <v>0</v>
      </c>
      <c r="I80" s="31">
        <v>0</v>
      </c>
      <c r="J80" s="31">
        <v>0</v>
      </c>
      <c r="K80" s="31">
        <v>0</v>
      </c>
      <c r="L80" s="32">
        <v>0</v>
      </c>
      <c r="M80" s="32">
        <v>0</v>
      </c>
    </row>
    <row r="81" spans="1:13" ht="78.75" x14ac:dyDescent="0.2">
      <c r="A81" s="37">
        <v>43</v>
      </c>
      <c r="B81" s="40" t="s">
        <v>72</v>
      </c>
      <c r="C81" s="41" t="s">
        <v>70</v>
      </c>
      <c r="D81" s="41" t="s">
        <v>47</v>
      </c>
      <c r="E81" s="39" t="s">
        <v>23</v>
      </c>
      <c r="F81" s="39" t="s">
        <v>23</v>
      </c>
      <c r="G81" s="39" t="s">
        <v>23</v>
      </c>
      <c r="H81" s="30">
        <f t="shared" si="0"/>
        <v>5814740</v>
      </c>
      <c r="I81" s="30">
        <f t="shared" ref="I81:M82" si="26">I82</f>
        <v>1765980</v>
      </c>
      <c r="J81" s="30">
        <f t="shared" si="26"/>
        <v>1934430</v>
      </c>
      <c r="K81" s="30">
        <f t="shared" si="26"/>
        <v>2114330</v>
      </c>
      <c r="L81" s="30">
        <f t="shared" si="26"/>
        <v>0</v>
      </c>
      <c r="M81" s="30">
        <f t="shared" si="26"/>
        <v>0</v>
      </c>
    </row>
    <row r="82" spans="1:13" ht="56.25" x14ac:dyDescent="0.2">
      <c r="A82" s="37">
        <v>44</v>
      </c>
      <c r="B82" s="40" t="s">
        <v>64</v>
      </c>
      <c r="C82" s="41" t="s">
        <v>70</v>
      </c>
      <c r="D82" s="41" t="s">
        <v>47</v>
      </c>
      <c r="E82" s="39" t="s">
        <v>23</v>
      </c>
      <c r="F82" s="39" t="s">
        <v>23</v>
      </c>
      <c r="G82" s="39" t="s">
        <v>23</v>
      </c>
      <c r="H82" s="30">
        <f t="shared" si="0"/>
        <v>5814740</v>
      </c>
      <c r="I82" s="30">
        <f t="shared" si="26"/>
        <v>1765980</v>
      </c>
      <c r="J82" s="30">
        <f t="shared" si="26"/>
        <v>1934430</v>
      </c>
      <c r="K82" s="30">
        <f t="shared" si="26"/>
        <v>2114330</v>
      </c>
      <c r="L82" s="30">
        <f t="shared" si="26"/>
        <v>0</v>
      </c>
      <c r="M82" s="30">
        <f t="shared" si="26"/>
        <v>0</v>
      </c>
    </row>
    <row r="83" spans="1:13" ht="56.25" x14ac:dyDescent="0.2">
      <c r="A83" s="37">
        <v>45</v>
      </c>
      <c r="B83" s="40" t="s">
        <v>88</v>
      </c>
      <c r="C83" s="41" t="s">
        <v>70</v>
      </c>
      <c r="D83" s="41" t="s">
        <v>47</v>
      </c>
      <c r="E83" s="39" t="s">
        <v>23</v>
      </c>
      <c r="F83" s="39" t="s">
        <v>23</v>
      </c>
      <c r="G83" s="39" t="s">
        <v>23</v>
      </c>
      <c r="H83" s="30">
        <f t="shared" si="0"/>
        <v>5814740</v>
      </c>
      <c r="I83" s="30">
        <v>1765980</v>
      </c>
      <c r="J83" s="30">
        <v>1934430</v>
      </c>
      <c r="K83" s="30">
        <v>2114330</v>
      </c>
      <c r="L83" s="32">
        <v>0</v>
      </c>
      <c r="M83" s="32">
        <v>0</v>
      </c>
    </row>
    <row r="84" spans="1:13" ht="112.5" x14ac:dyDescent="0.2">
      <c r="A84" s="44">
        <v>46</v>
      </c>
      <c r="B84" s="42" t="s">
        <v>52</v>
      </c>
      <c r="C84" s="41" t="s">
        <v>68</v>
      </c>
      <c r="D84" s="41" t="s">
        <v>47</v>
      </c>
      <c r="E84" s="39" t="s">
        <v>23</v>
      </c>
      <c r="F84" s="39" t="s">
        <v>23</v>
      </c>
      <c r="G84" s="39" t="s">
        <v>23</v>
      </c>
      <c r="H84" s="30">
        <f t="shared" si="0"/>
        <v>11313500</v>
      </c>
      <c r="I84" s="30">
        <f>I86+I88+I90+I92+I94</f>
        <v>11313500</v>
      </c>
      <c r="J84" s="30">
        <f>J86+J88+J90+J92+J94</f>
        <v>0</v>
      </c>
      <c r="K84" s="30">
        <f>K86+K88+K90+K92+K94</f>
        <v>0</v>
      </c>
      <c r="L84" s="30">
        <f>L86+L88+L90+L92+L94</f>
        <v>0</v>
      </c>
      <c r="M84" s="30">
        <f>M86+M88+M90+M92+M94</f>
        <v>0</v>
      </c>
    </row>
    <row r="85" spans="1:13" ht="112.5" x14ac:dyDescent="0.2">
      <c r="A85" s="44">
        <v>47</v>
      </c>
      <c r="B85" s="40" t="s">
        <v>33</v>
      </c>
      <c r="C85" s="41" t="s">
        <v>71</v>
      </c>
      <c r="D85" s="41" t="s">
        <v>47</v>
      </c>
      <c r="E85" s="39" t="s">
        <v>23</v>
      </c>
      <c r="F85" s="39" t="s">
        <v>23</v>
      </c>
      <c r="G85" s="39" t="s">
        <v>23</v>
      </c>
      <c r="H85" s="30">
        <f t="shared" si="0"/>
        <v>11162472</v>
      </c>
      <c r="I85" s="30">
        <f t="shared" ref="I85:M86" si="27">I86</f>
        <v>11162472</v>
      </c>
      <c r="J85" s="30">
        <f t="shared" si="27"/>
        <v>0</v>
      </c>
      <c r="K85" s="30">
        <f t="shared" si="27"/>
        <v>0</v>
      </c>
      <c r="L85" s="30">
        <f t="shared" si="27"/>
        <v>0</v>
      </c>
      <c r="M85" s="30">
        <f t="shared" si="27"/>
        <v>0</v>
      </c>
    </row>
    <row r="86" spans="1:13" ht="56.25" x14ac:dyDescent="0.2">
      <c r="A86" s="44">
        <v>48</v>
      </c>
      <c r="B86" s="40" t="s">
        <v>34</v>
      </c>
      <c r="C86" s="41" t="s">
        <v>69</v>
      </c>
      <c r="D86" s="41" t="s">
        <v>47</v>
      </c>
      <c r="E86" s="39" t="s">
        <v>23</v>
      </c>
      <c r="F86" s="39" t="s">
        <v>23</v>
      </c>
      <c r="G86" s="39" t="s">
        <v>23</v>
      </c>
      <c r="H86" s="30">
        <f t="shared" si="0"/>
        <v>11162472</v>
      </c>
      <c r="I86" s="30">
        <f t="shared" si="27"/>
        <v>11162472</v>
      </c>
      <c r="J86" s="30">
        <f t="shared" si="27"/>
        <v>0</v>
      </c>
      <c r="K86" s="30">
        <f t="shared" si="27"/>
        <v>0</v>
      </c>
      <c r="L86" s="30">
        <f t="shared" si="27"/>
        <v>0</v>
      </c>
      <c r="M86" s="30">
        <f t="shared" si="27"/>
        <v>0</v>
      </c>
    </row>
    <row r="87" spans="1:13" ht="56.25" x14ac:dyDescent="0.2">
      <c r="A87" s="44">
        <v>49</v>
      </c>
      <c r="B87" s="40" t="s">
        <v>35</v>
      </c>
      <c r="C87" s="41" t="s">
        <v>70</v>
      </c>
      <c r="D87" s="41" t="s">
        <v>47</v>
      </c>
      <c r="E87" s="39" t="s">
        <v>23</v>
      </c>
      <c r="F87" s="39" t="s">
        <v>23</v>
      </c>
      <c r="G87" s="39" t="s">
        <v>23</v>
      </c>
      <c r="H87" s="30">
        <f t="shared" ref="H87:H118" si="28">I87+J87+K87+L87+M87</f>
        <v>11162472</v>
      </c>
      <c r="I87" s="30">
        <v>11162472</v>
      </c>
      <c r="J87" s="30">
        <v>0</v>
      </c>
      <c r="K87" s="30">
        <v>0</v>
      </c>
      <c r="L87" s="32">
        <v>0</v>
      </c>
      <c r="M87" s="32">
        <v>0</v>
      </c>
    </row>
    <row r="88" spans="1:13" ht="56.25" x14ac:dyDescent="0.2">
      <c r="A88" s="44">
        <v>50</v>
      </c>
      <c r="B88" s="40" t="s">
        <v>36</v>
      </c>
      <c r="C88" s="41" t="s">
        <v>70</v>
      </c>
      <c r="D88" s="41" t="s">
        <v>50</v>
      </c>
      <c r="E88" s="39" t="s">
        <v>23</v>
      </c>
      <c r="F88" s="39" t="s">
        <v>23</v>
      </c>
      <c r="G88" s="39" t="s">
        <v>23</v>
      </c>
      <c r="H88" s="30">
        <f t="shared" si="28"/>
        <v>0</v>
      </c>
      <c r="I88" s="30">
        <f>I89</f>
        <v>0</v>
      </c>
      <c r="J88" s="30">
        <f>J89</f>
        <v>0</v>
      </c>
      <c r="K88" s="30">
        <f>K89</f>
        <v>0</v>
      </c>
      <c r="L88" s="32">
        <v>0</v>
      </c>
      <c r="M88" s="32">
        <v>0</v>
      </c>
    </row>
    <row r="89" spans="1:13" ht="56.25" x14ac:dyDescent="0.2">
      <c r="A89" s="44">
        <v>51</v>
      </c>
      <c r="B89" s="40" t="s">
        <v>37</v>
      </c>
      <c r="C89" s="41" t="s">
        <v>70</v>
      </c>
      <c r="D89" s="41" t="s">
        <v>50</v>
      </c>
      <c r="E89" s="39" t="s">
        <v>23</v>
      </c>
      <c r="F89" s="39" t="s">
        <v>23</v>
      </c>
      <c r="G89" s="39" t="s">
        <v>23</v>
      </c>
      <c r="H89" s="30">
        <f t="shared" si="28"/>
        <v>0</v>
      </c>
      <c r="I89" s="30">
        <v>0</v>
      </c>
      <c r="J89" s="30">
        <v>0</v>
      </c>
      <c r="K89" s="30">
        <v>0</v>
      </c>
      <c r="L89" s="32">
        <v>0</v>
      </c>
      <c r="M89" s="32">
        <v>0</v>
      </c>
    </row>
    <row r="90" spans="1:13" ht="56.25" x14ac:dyDescent="0.2">
      <c r="A90" s="44">
        <v>52</v>
      </c>
      <c r="B90" s="40" t="s">
        <v>38</v>
      </c>
      <c r="C90" s="41" t="s">
        <v>70</v>
      </c>
      <c r="D90" s="41" t="s">
        <v>50</v>
      </c>
      <c r="E90" s="39" t="s">
        <v>23</v>
      </c>
      <c r="F90" s="39" t="s">
        <v>23</v>
      </c>
      <c r="G90" s="39" t="s">
        <v>23</v>
      </c>
      <c r="H90" s="30">
        <f t="shared" si="28"/>
        <v>0</v>
      </c>
      <c r="I90" s="30">
        <f>I91</f>
        <v>0</v>
      </c>
      <c r="J90" s="30">
        <f>J91</f>
        <v>0</v>
      </c>
      <c r="K90" s="30">
        <f>K91</f>
        <v>0</v>
      </c>
      <c r="L90" s="32">
        <v>0</v>
      </c>
      <c r="M90" s="32">
        <v>0</v>
      </c>
    </row>
    <row r="91" spans="1:13" ht="56.25" x14ac:dyDescent="0.2">
      <c r="A91" s="44">
        <v>53</v>
      </c>
      <c r="B91" s="40" t="s">
        <v>39</v>
      </c>
      <c r="C91" s="41" t="s">
        <v>70</v>
      </c>
      <c r="D91" s="41" t="s">
        <v>50</v>
      </c>
      <c r="E91" s="39" t="s">
        <v>23</v>
      </c>
      <c r="F91" s="39" t="s">
        <v>23</v>
      </c>
      <c r="G91" s="39" t="s">
        <v>23</v>
      </c>
      <c r="H91" s="30">
        <f t="shared" si="28"/>
        <v>0</v>
      </c>
      <c r="I91" s="30">
        <v>0</v>
      </c>
      <c r="J91" s="30">
        <v>0</v>
      </c>
      <c r="K91" s="30">
        <v>0</v>
      </c>
      <c r="L91" s="32">
        <v>0</v>
      </c>
      <c r="M91" s="32">
        <v>0</v>
      </c>
    </row>
    <row r="92" spans="1:13" ht="56.25" x14ac:dyDescent="0.2">
      <c r="A92" s="44">
        <v>54</v>
      </c>
      <c r="B92" s="40" t="s">
        <v>40</v>
      </c>
      <c r="C92" s="41" t="s">
        <v>70</v>
      </c>
      <c r="D92" s="41" t="s">
        <v>50</v>
      </c>
      <c r="E92" s="39" t="s">
        <v>23</v>
      </c>
      <c r="F92" s="39" t="s">
        <v>23</v>
      </c>
      <c r="G92" s="39" t="s">
        <v>23</v>
      </c>
      <c r="H92" s="30">
        <f t="shared" si="28"/>
        <v>0</v>
      </c>
      <c r="I92" s="30">
        <f>I93</f>
        <v>0</v>
      </c>
      <c r="J92" s="30">
        <f>J93</f>
        <v>0</v>
      </c>
      <c r="K92" s="30">
        <f>K93</f>
        <v>0</v>
      </c>
      <c r="L92" s="32">
        <v>0</v>
      </c>
      <c r="M92" s="32">
        <v>0</v>
      </c>
    </row>
    <row r="93" spans="1:13" ht="67.5" x14ac:dyDescent="0.2">
      <c r="A93" s="44">
        <v>55</v>
      </c>
      <c r="B93" s="40" t="s">
        <v>41</v>
      </c>
      <c r="C93" s="41" t="s">
        <v>70</v>
      </c>
      <c r="D93" s="41" t="s">
        <v>50</v>
      </c>
      <c r="E93" s="39" t="s">
        <v>23</v>
      </c>
      <c r="F93" s="39" t="s">
        <v>23</v>
      </c>
      <c r="G93" s="39" t="s">
        <v>23</v>
      </c>
      <c r="H93" s="30">
        <f t="shared" si="28"/>
        <v>0</v>
      </c>
      <c r="I93" s="30">
        <v>0</v>
      </c>
      <c r="J93" s="30">
        <v>0</v>
      </c>
      <c r="K93" s="30">
        <v>0</v>
      </c>
      <c r="L93" s="32">
        <v>0</v>
      </c>
      <c r="M93" s="32">
        <v>0</v>
      </c>
    </row>
    <row r="94" spans="1:13" ht="56.25" x14ac:dyDescent="0.2">
      <c r="A94" s="44">
        <v>56</v>
      </c>
      <c r="B94" s="40" t="s">
        <v>42</v>
      </c>
      <c r="C94" s="41" t="s">
        <v>53</v>
      </c>
      <c r="D94" s="41" t="s">
        <v>47</v>
      </c>
      <c r="E94" s="39" t="s">
        <v>23</v>
      </c>
      <c r="F94" s="39" t="s">
        <v>23</v>
      </c>
      <c r="G94" s="39" t="s">
        <v>23</v>
      </c>
      <c r="H94" s="30">
        <f t="shared" si="28"/>
        <v>151028</v>
      </c>
      <c r="I94" s="30">
        <f>I95+I96+I97+I98+I99</f>
        <v>151028</v>
      </c>
      <c r="J94" s="30">
        <f>J95+J96+J97+J98+J99</f>
        <v>0</v>
      </c>
      <c r="K94" s="30">
        <f>K95+K96+K97+K98+K99</f>
        <v>0</v>
      </c>
      <c r="L94" s="30">
        <f>L95+L96+L97+L98+L99</f>
        <v>0</v>
      </c>
      <c r="M94" s="30">
        <f>M95+M96+M97+M98+M99</f>
        <v>0</v>
      </c>
    </row>
    <row r="95" spans="1:13" ht="56.25" x14ac:dyDescent="0.2">
      <c r="A95" s="44">
        <v>57</v>
      </c>
      <c r="B95" s="20" t="s">
        <v>43</v>
      </c>
      <c r="C95" s="41" t="s">
        <v>70</v>
      </c>
      <c r="D95" s="41" t="s">
        <v>50</v>
      </c>
      <c r="E95" s="39" t="s">
        <v>23</v>
      </c>
      <c r="F95" s="39" t="s">
        <v>23</v>
      </c>
      <c r="G95" s="39" t="s">
        <v>23</v>
      </c>
      <c r="H95" s="30">
        <f t="shared" si="28"/>
        <v>0</v>
      </c>
      <c r="I95" s="30">
        <v>0</v>
      </c>
      <c r="J95" s="30">
        <v>0</v>
      </c>
      <c r="K95" s="30">
        <v>0</v>
      </c>
      <c r="L95" s="32">
        <v>0</v>
      </c>
      <c r="M95" s="32">
        <v>0</v>
      </c>
    </row>
    <row r="96" spans="1:13" ht="56.25" x14ac:dyDescent="0.2">
      <c r="A96" s="44">
        <v>58</v>
      </c>
      <c r="B96" s="40" t="s">
        <v>44</v>
      </c>
      <c r="C96" s="41" t="s">
        <v>70</v>
      </c>
      <c r="D96" s="41" t="s">
        <v>50</v>
      </c>
      <c r="E96" s="39" t="s">
        <v>23</v>
      </c>
      <c r="F96" s="39" t="s">
        <v>23</v>
      </c>
      <c r="G96" s="39" t="s">
        <v>23</v>
      </c>
      <c r="H96" s="30">
        <f t="shared" si="28"/>
        <v>0</v>
      </c>
      <c r="I96" s="30">
        <v>0</v>
      </c>
      <c r="J96" s="30">
        <v>0</v>
      </c>
      <c r="K96" s="30">
        <v>0</v>
      </c>
      <c r="L96" s="32">
        <v>0</v>
      </c>
      <c r="M96" s="32">
        <v>0</v>
      </c>
    </row>
    <row r="97" spans="1:13" ht="56.25" x14ac:dyDescent="0.2">
      <c r="A97" s="44">
        <v>59</v>
      </c>
      <c r="B97" s="40" t="s">
        <v>45</v>
      </c>
      <c r="C97" s="41" t="s">
        <v>70</v>
      </c>
      <c r="D97" s="41" t="s">
        <v>50</v>
      </c>
      <c r="E97" s="39" t="s">
        <v>23</v>
      </c>
      <c r="F97" s="39" t="s">
        <v>23</v>
      </c>
      <c r="G97" s="39" t="s">
        <v>23</v>
      </c>
      <c r="H97" s="30">
        <f t="shared" si="28"/>
        <v>0</v>
      </c>
      <c r="I97" s="30">
        <v>0</v>
      </c>
      <c r="J97" s="30">
        <v>0</v>
      </c>
      <c r="K97" s="30">
        <v>0</v>
      </c>
      <c r="L97" s="32">
        <v>0</v>
      </c>
      <c r="M97" s="32">
        <v>0</v>
      </c>
    </row>
    <row r="98" spans="1:13" ht="56.25" x14ac:dyDescent="0.2">
      <c r="A98" s="44">
        <v>60</v>
      </c>
      <c r="B98" s="40" t="s">
        <v>55</v>
      </c>
      <c r="C98" s="41" t="s">
        <v>70</v>
      </c>
      <c r="D98" s="41" t="s">
        <v>50</v>
      </c>
      <c r="E98" s="39" t="s">
        <v>23</v>
      </c>
      <c r="F98" s="39" t="s">
        <v>23</v>
      </c>
      <c r="G98" s="39" t="s">
        <v>23</v>
      </c>
      <c r="H98" s="30">
        <f t="shared" si="28"/>
        <v>0</v>
      </c>
      <c r="I98" s="30">
        <v>0</v>
      </c>
      <c r="J98" s="30">
        <v>0</v>
      </c>
      <c r="K98" s="30">
        <v>0</v>
      </c>
      <c r="L98" s="32">
        <v>0</v>
      </c>
      <c r="M98" s="32">
        <v>0</v>
      </c>
    </row>
    <row r="99" spans="1:13" ht="56.25" x14ac:dyDescent="0.2">
      <c r="A99" s="44">
        <v>61</v>
      </c>
      <c r="B99" s="40" t="s">
        <v>46</v>
      </c>
      <c r="C99" s="41" t="s">
        <v>53</v>
      </c>
      <c r="D99" s="41" t="s">
        <v>47</v>
      </c>
      <c r="E99" s="39" t="s">
        <v>23</v>
      </c>
      <c r="F99" s="39" t="s">
        <v>23</v>
      </c>
      <c r="G99" s="39" t="s">
        <v>23</v>
      </c>
      <c r="H99" s="30">
        <f t="shared" si="28"/>
        <v>151028</v>
      </c>
      <c r="I99" s="30">
        <v>151028</v>
      </c>
      <c r="J99" s="30">
        <v>0</v>
      </c>
      <c r="K99" s="30">
        <v>0</v>
      </c>
      <c r="L99" s="32">
        <v>0</v>
      </c>
      <c r="M99" s="32">
        <v>0</v>
      </c>
    </row>
    <row r="100" spans="1:13" ht="112.5" x14ac:dyDescent="0.2">
      <c r="A100" s="44">
        <v>62</v>
      </c>
      <c r="B100" s="42" t="s">
        <v>74</v>
      </c>
      <c r="C100" s="41" t="s">
        <v>68</v>
      </c>
      <c r="D100" s="41" t="s">
        <v>47</v>
      </c>
      <c r="E100" s="39" t="s">
        <v>23</v>
      </c>
      <c r="F100" s="39" t="s">
        <v>23</v>
      </c>
      <c r="G100" s="39" t="s">
        <v>23</v>
      </c>
      <c r="H100" s="30">
        <f t="shared" si="28"/>
        <v>51964045</v>
      </c>
      <c r="I100" s="30">
        <f>I102+I104+I106+I108+I110</f>
        <v>0</v>
      </c>
      <c r="J100" s="30">
        <f>J102+J104+J106+J108+J110</f>
        <v>12225545</v>
      </c>
      <c r="K100" s="30">
        <f>K102+K104+K106+K108+K110</f>
        <v>13170800</v>
      </c>
      <c r="L100" s="30">
        <f>L102+L104+L106+L108+L110</f>
        <v>13170800</v>
      </c>
      <c r="M100" s="30">
        <f>M102+M104+M106+M108+M110</f>
        <v>13396900</v>
      </c>
    </row>
    <row r="101" spans="1:13" ht="112.5" x14ac:dyDescent="0.2">
      <c r="A101" s="44">
        <v>63</v>
      </c>
      <c r="B101" s="40" t="s">
        <v>33</v>
      </c>
      <c r="C101" s="41" t="s">
        <v>71</v>
      </c>
      <c r="D101" s="41" t="s">
        <v>47</v>
      </c>
      <c r="E101" s="39" t="s">
        <v>23</v>
      </c>
      <c r="F101" s="39" t="s">
        <v>23</v>
      </c>
      <c r="G101" s="39" t="s">
        <v>23</v>
      </c>
      <c r="H101" s="30">
        <f t="shared" si="28"/>
        <v>51360050</v>
      </c>
      <c r="I101" s="30">
        <f t="shared" ref="I101:M102" si="29">I102</f>
        <v>0</v>
      </c>
      <c r="J101" s="30">
        <f t="shared" si="29"/>
        <v>12074550</v>
      </c>
      <c r="K101" s="30">
        <f t="shared" si="29"/>
        <v>13019800</v>
      </c>
      <c r="L101" s="30">
        <f t="shared" si="29"/>
        <v>13019800</v>
      </c>
      <c r="M101" s="30">
        <f t="shared" si="29"/>
        <v>13245900</v>
      </c>
    </row>
    <row r="102" spans="1:13" ht="56.25" x14ac:dyDescent="0.2">
      <c r="A102" s="44">
        <v>64</v>
      </c>
      <c r="B102" s="40" t="s">
        <v>34</v>
      </c>
      <c r="C102" s="41" t="s">
        <v>69</v>
      </c>
      <c r="D102" s="41" t="s">
        <v>47</v>
      </c>
      <c r="E102" s="39" t="s">
        <v>23</v>
      </c>
      <c r="F102" s="39" t="s">
        <v>23</v>
      </c>
      <c r="G102" s="39" t="s">
        <v>23</v>
      </c>
      <c r="H102" s="30">
        <f t="shared" si="28"/>
        <v>51360050</v>
      </c>
      <c r="I102" s="30">
        <f t="shared" si="29"/>
        <v>0</v>
      </c>
      <c r="J102" s="30">
        <f t="shared" si="29"/>
        <v>12074550</v>
      </c>
      <c r="K102" s="30">
        <f t="shared" si="29"/>
        <v>13019800</v>
      </c>
      <c r="L102" s="30">
        <f t="shared" si="29"/>
        <v>13019800</v>
      </c>
      <c r="M102" s="30">
        <f t="shared" si="29"/>
        <v>13245900</v>
      </c>
    </row>
    <row r="103" spans="1:13" ht="56.25" x14ac:dyDescent="0.2">
      <c r="A103" s="44">
        <v>65</v>
      </c>
      <c r="B103" s="40" t="s">
        <v>35</v>
      </c>
      <c r="C103" s="41" t="s">
        <v>70</v>
      </c>
      <c r="D103" s="41" t="s">
        <v>47</v>
      </c>
      <c r="E103" s="39" t="s">
        <v>23</v>
      </c>
      <c r="F103" s="39" t="s">
        <v>23</v>
      </c>
      <c r="G103" s="39" t="s">
        <v>23</v>
      </c>
      <c r="H103" s="30">
        <f t="shared" si="28"/>
        <v>51360050</v>
      </c>
      <c r="I103" s="30">
        <v>0</v>
      </c>
      <c r="J103" s="30">
        <v>12074550</v>
      </c>
      <c r="K103" s="30">
        <v>13019800</v>
      </c>
      <c r="L103" s="32">
        <v>13019800</v>
      </c>
      <c r="M103" s="32">
        <v>13245900</v>
      </c>
    </row>
    <row r="104" spans="1:13" ht="56.25" x14ac:dyDescent="0.2">
      <c r="A104" s="44">
        <v>66</v>
      </c>
      <c r="B104" s="40" t="s">
        <v>36</v>
      </c>
      <c r="C104" s="41" t="s">
        <v>70</v>
      </c>
      <c r="D104" s="41" t="s">
        <v>50</v>
      </c>
      <c r="E104" s="39" t="s">
        <v>23</v>
      </c>
      <c r="F104" s="39" t="s">
        <v>23</v>
      </c>
      <c r="G104" s="39" t="s">
        <v>23</v>
      </c>
      <c r="H104" s="30">
        <f t="shared" si="28"/>
        <v>0</v>
      </c>
      <c r="I104" s="30">
        <f>I105</f>
        <v>0</v>
      </c>
      <c r="J104" s="30">
        <f>J105</f>
        <v>0</v>
      </c>
      <c r="K104" s="30">
        <f>K105</f>
        <v>0</v>
      </c>
      <c r="L104" s="32">
        <v>0</v>
      </c>
      <c r="M104" s="32">
        <v>0</v>
      </c>
    </row>
    <row r="105" spans="1:13" ht="56.25" x14ac:dyDescent="0.2">
      <c r="A105" s="44">
        <v>67</v>
      </c>
      <c r="B105" s="40" t="s">
        <v>37</v>
      </c>
      <c r="C105" s="41" t="s">
        <v>70</v>
      </c>
      <c r="D105" s="41" t="s">
        <v>50</v>
      </c>
      <c r="E105" s="39" t="s">
        <v>23</v>
      </c>
      <c r="F105" s="39" t="s">
        <v>23</v>
      </c>
      <c r="G105" s="39" t="s">
        <v>23</v>
      </c>
      <c r="H105" s="30">
        <f t="shared" si="28"/>
        <v>0</v>
      </c>
      <c r="I105" s="30">
        <v>0</v>
      </c>
      <c r="J105" s="30">
        <v>0</v>
      </c>
      <c r="K105" s="30">
        <v>0</v>
      </c>
      <c r="L105" s="32">
        <v>0</v>
      </c>
      <c r="M105" s="32">
        <v>0</v>
      </c>
    </row>
    <row r="106" spans="1:13" ht="56.25" x14ac:dyDescent="0.2">
      <c r="A106" s="44">
        <v>68</v>
      </c>
      <c r="B106" s="40" t="s">
        <v>38</v>
      </c>
      <c r="C106" s="41" t="s">
        <v>70</v>
      </c>
      <c r="D106" s="41" t="s">
        <v>50</v>
      </c>
      <c r="E106" s="39" t="s">
        <v>23</v>
      </c>
      <c r="F106" s="39" t="s">
        <v>23</v>
      </c>
      <c r="G106" s="39" t="s">
        <v>23</v>
      </c>
      <c r="H106" s="30">
        <f t="shared" si="28"/>
        <v>0</v>
      </c>
      <c r="I106" s="30">
        <f>I107</f>
        <v>0</v>
      </c>
      <c r="J106" s="30">
        <f>J107</f>
        <v>0</v>
      </c>
      <c r="K106" s="30">
        <f>K107</f>
        <v>0</v>
      </c>
      <c r="L106" s="32">
        <v>0</v>
      </c>
      <c r="M106" s="32">
        <v>0</v>
      </c>
    </row>
    <row r="107" spans="1:13" ht="56.25" x14ac:dyDescent="0.2">
      <c r="A107" s="44">
        <v>69</v>
      </c>
      <c r="B107" s="40" t="s">
        <v>39</v>
      </c>
      <c r="C107" s="41" t="s">
        <v>70</v>
      </c>
      <c r="D107" s="41" t="s">
        <v>50</v>
      </c>
      <c r="E107" s="39" t="s">
        <v>23</v>
      </c>
      <c r="F107" s="39" t="s">
        <v>23</v>
      </c>
      <c r="G107" s="39" t="s">
        <v>23</v>
      </c>
      <c r="H107" s="30">
        <f t="shared" si="28"/>
        <v>0</v>
      </c>
      <c r="I107" s="30">
        <v>0</v>
      </c>
      <c r="J107" s="30">
        <v>0</v>
      </c>
      <c r="K107" s="30">
        <v>0</v>
      </c>
      <c r="L107" s="32">
        <v>0</v>
      </c>
      <c r="M107" s="32">
        <v>0</v>
      </c>
    </row>
    <row r="108" spans="1:13" ht="56.25" x14ac:dyDescent="0.2">
      <c r="A108" s="44">
        <v>70</v>
      </c>
      <c r="B108" s="40" t="s">
        <v>40</v>
      </c>
      <c r="C108" s="41" t="s">
        <v>70</v>
      </c>
      <c r="D108" s="41" t="s">
        <v>50</v>
      </c>
      <c r="E108" s="39" t="s">
        <v>23</v>
      </c>
      <c r="F108" s="39" t="s">
        <v>23</v>
      </c>
      <c r="G108" s="39" t="s">
        <v>23</v>
      </c>
      <c r="H108" s="30">
        <f t="shared" si="28"/>
        <v>0</v>
      </c>
      <c r="I108" s="30">
        <f>I109</f>
        <v>0</v>
      </c>
      <c r="J108" s="30">
        <f>J109</f>
        <v>0</v>
      </c>
      <c r="K108" s="30">
        <f>K109</f>
        <v>0</v>
      </c>
      <c r="L108" s="32">
        <v>0</v>
      </c>
      <c r="M108" s="32">
        <v>0</v>
      </c>
    </row>
    <row r="109" spans="1:13" ht="67.5" x14ac:dyDescent="0.2">
      <c r="A109" s="44">
        <v>71</v>
      </c>
      <c r="B109" s="40" t="s">
        <v>41</v>
      </c>
      <c r="C109" s="41" t="s">
        <v>70</v>
      </c>
      <c r="D109" s="41" t="s">
        <v>50</v>
      </c>
      <c r="E109" s="39" t="s">
        <v>23</v>
      </c>
      <c r="F109" s="39" t="s">
        <v>23</v>
      </c>
      <c r="G109" s="39" t="s">
        <v>23</v>
      </c>
      <c r="H109" s="30">
        <f t="shared" si="28"/>
        <v>0</v>
      </c>
      <c r="I109" s="30">
        <v>0</v>
      </c>
      <c r="J109" s="30">
        <v>0</v>
      </c>
      <c r="K109" s="30">
        <v>0</v>
      </c>
      <c r="L109" s="32">
        <v>0</v>
      </c>
      <c r="M109" s="32">
        <v>0</v>
      </c>
    </row>
    <row r="110" spans="1:13" ht="56.25" x14ac:dyDescent="0.2">
      <c r="A110" s="44">
        <v>72</v>
      </c>
      <c r="B110" s="40" t="s">
        <v>42</v>
      </c>
      <c r="C110" s="41" t="s">
        <v>53</v>
      </c>
      <c r="D110" s="41" t="s">
        <v>47</v>
      </c>
      <c r="E110" s="39" t="s">
        <v>23</v>
      </c>
      <c r="F110" s="39" t="s">
        <v>23</v>
      </c>
      <c r="G110" s="39" t="s">
        <v>23</v>
      </c>
      <c r="H110" s="30">
        <f t="shared" si="28"/>
        <v>603995</v>
      </c>
      <c r="I110" s="30">
        <f>I111+I112+I113+I114+I115</f>
        <v>0</v>
      </c>
      <c r="J110" s="30">
        <v>150995</v>
      </c>
      <c r="K110" s="30">
        <f>K111+K112+K113+K114+K115</f>
        <v>151000</v>
      </c>
      <c r="L110" s="30">
        <f>L111+L112+L113+L114+L115</f>
        <v>151000</v>
      </c>
      <c r="M110" s="30">
        <f>M111+M112+M113+M114+M115</f>
        <v>151000</v>
      </c>
    </row>
    <row r="111" spans="1:13" ht="56.25" x14ac:dyDescent="0.2">
      <c r="A111" s="44">
        <v>73</v>
      </c>
      <c r="B111" s="20" t="s">
        <v>43</v>
      </c>
      <c r="C111" s="41" t="s">
        <v>70</v>
      </c>
      <c r="D111" s="41" t="s">
        <v>50</v>
      </c>
      <c r="E111" s="39" t="s">
        <v>23</v>
      </c>
      <c r="F111" s="39" t="s">
        <v>23</v>
      </c>
      <c r="G111" s="39" t="s">
        <v>23</v>
      </c>
      <c r="H111" s="30">
        <f t="shared" si="28"/>
        <v>0</v>
      </c>
      <c r="I111" s="30">
        <v>0</v>
      </c>
      <c r="J111" s="30">
        <v>0</v>
      </c>
      <c r="K111" s="30">
        <v>0</v>
      </c>
      <c r="L111" s="32">
        <v>0</v>
      </c>
      <c r="M111" s="32">
        <v>0</v>
      </c>
    </row>
    <row r="112" spans="1:13" ht="56.25" x14ac:dyDescent="0.2">
      <c r="A112" s="44">
        <v>74</v>
      </c>
      <c r="B112" s="40" t="s">
        <v>44</v>
      </c>
      <c r="C112" s="41" t="s">
        <v>70</v>
      </c>
      <c r="D112" s="41" t="s">
        <v>50</v>
      </c>
      <c r="E112" s="39" t="s">
        <v>23</v>
      </c>
      <c r="F112" s="39" t="s">
        <v>23</v>
      </c>
      <c r="G112" s="39" t="s">
        <v>23</v>
      </c>
      <c r="H112" s="30">
        <f t="shared" si="28"/>
        <v>0</v>
      </c>
      <c r="I112" s="30">
        <v>0</v>
      </c>
      <c r="J112" s="30">
        <v>0</v>
      </c>
      <c r="K112" s="30">
        <v>0</v>
      </c>
      <c r="L112" s="32">
        <v>0</v>
      </c>
      <c r="M112" s="32">
        <v>0</v>
      </c>
    </row>
    <row r="113" spans="1:13" ht="12.75" customHeight="1" x14ac:dyDescent="0.2">
      <c r="A113" s="44">
        <v>75</v>
      </c>
      <c r="B113" s="40" t="s">
        <v>45</v>
      </c>
      <c r="C113" s="41" t="s">
        <v>70</v>
      </c>
      <c r="D113" s="41" t="s">
        <v>50</v>
      </c>
      <c r="E113" s="39" t="s">
        <v>23</v>
      </c>
      <c r="F113" s="39" t="s">
        <v>23</v>
      </c>
      <c r="G113" s="39" t="s">
        <v>23</v>
      </c>
      <c r="H113" s="30">
        <f t="shared" si="28"/>
        <v>0</v>
      </c>
      <c r="I113" s="30">
        <v>0</v>
      </c>
      <c r="J113" s="30">
        <v>0</v>
      </c>
      <c r="K113" s="30">
        <v>0</v>
      </c>
      <c r="L113" s="32">
        <v>0</v>
      </c>
      <c r="M113" s="32">
        <v>0</v>
      </c>
    </row>
    <row r="114" spans="1:13" ht="56.25" x14ac:dyDescent="0.2">
      <c r="A114" s="44">
        <v>76</v>
      </c>
      <c r="B114" s="40" t="s">
        <v>55</v>
      </c>
      <c r="C114" s="41" t="s">
        <v>70</v>
      </c>
      <c r="D114" s="41" t="s">
        <v>50</v>
      </c>
      <c r="E114" s="39" t="s">
        <v>23</v>
      </c>
      <c r="F114" s="39" t="s">
        <v>23</v>
      </c>
      <c r="G114" s="39" t="s">
        <v>23</v>
      </c>
      <c r="H114" s="30">
        <f t="shared" si="28"/>
        <v>0</v>
      </c>
      <c r="I114" s="30">
        <v>0</v>
      </c>
      <c r="J114" s="30">
        <v>0</v>
      </c>
      <c r="K114" s="30">
        <v>0</v>
      </c>
      <c r="L114" s="32">
        <v>0</v>
      </c>
      <c r="M114" s="32">
        <v>0</v>
      </c>
    </row>
    <row r="115" spans="1:13" ht="56.25" x14ac:dyDescent="0.2">
      <c r="A115" s="44">
        <v>77</v>
      </c>
      <c r="B115" s="40" t="s">
        <v>46</v>
      </c>
      <c r="C115" s="41" t="s">
        <v>53</v>
      </c>
      <c r="D115" s="41" t="s">
        <v>47</v>
      </c>
      <c r="E115" s="39" t="s">
        <v>23</v>
      </c>
      <c r="F115" s="39" t="s">
        <v>23</v>
      </c>
      <c r="G115" s="39" t="s">
        <v>23</v>
      </c>
      <c r="H115" s="30">
        <f t="shared" si="28"/>
        <v>603995</v>
      </c>
      <c r="I115" s="30">
        <v>0</v>
      </c>
      <c r="J115" s="30">
        <v>150995</v>
      </c>
      <c r="K115" s="30">
        <v>151000</v>
      </c>
      <c r="L115" s="32">
        <v>151000</v>
      </c>
      <c r="M115" s="32">
        <v>151000</v>
      </c>
    </row>
    <row r="116" spans="1:13" x14ac:dyDescent="0.2">
      <c r="A116" s="97">
        <v>78</v>
      </c>
      <c r="B116" s="73" t="s">
        <v>49</v>
      </c>
      <c r="C116" s="96" t="s">
        <v>69</v>
      </c>
      <c r="D116" s="41" t="s">
        <v>1</v>
      </c>
      <c r="E116" s="39" t="s">
        <v>23</v>
      </c>
      <c r="F116" s="39" t="s">
        <v>23</v>
      </c>
      <c r="G116" s="39" t="s">
        <v>23</v>
      </c>
      <c r="H116" s="30">
        <f t="shared" si="28"/>
        <v>19475559050.779999</v>
      </c>
      <c r="I116" s="30">
        <f>I117+I118</f>
        <v>3791445870.6199999</v>
      </c>
      <c r="J116" s="30">
        <f>J117+J118</f>
        <v>4004499715.1599998</v>
      </c>
      <c r="K116" s="30">
        <f>K117+K118</f>
        <v>3996396255</v>
      </c>
      <c r="L116" s="30">
        <f>L117+L118</f>
        <v>3784229155</v>
      </c>
      <c r="M116" s="30">
        <f>M117+M118</f>
        <v>3898988055</v>
      </c>
    </row>
    <row r="117" spans="1:13" ht="12.75" customHeight="1" x14ac:dyDescent="0.2">
      <c r="A117" s="97"/>
      <c r="B117" s="73"/>
      <c r="C117" s="96"/>
      <c r="D117" s="41" t="s">
        <v>18</v>
      </c>
      <c r="E117" s="39" t="s">
        <v>23</v>
      </c>
      <c r="F117" s="39" t="s">
        <v>23</v>
      </c>
      <c r="G117" s="39" t="s">
        <v>23</v>
      </c>
      <c r="H117" s="30">
        <f t="shared" si="28"/>
        <v>13169074817.4</v>
      </c>
      <c r="I117" s="30">
        <f t="shared" ref="I117:M118" si="30">I9</f>
        <v>2585595100</v>
      </c>
      <c r="J117" s="30">
        <f t="shared" si="30"/>
        <v>2709636417.4000001</v>
      </c>
      <c r="K117" s="30">
        <f t="shared" si="30"/>
        <v>2714606200</v>
      </c>
      <c r="L117" s="30">
        <f t="shared" si="30"/>
        <v>2522239100</v>
      </c>
      <c r="M117" s="30">
        <f t="shared" si="30"/>
        <v>2636998000</v>
      </c>
    </row>
    <row r="118" spans="1:13" ht="33.75" x14ac:dyDescent="0.2">
      <c r="A118" s="97"/>
      <c r="B118" s="73"/>
      <c r="C118" s="96"/>
      <c r="D118" s="41" t="s">
        <v>47</v>
      </c>
      <c r="E118" s="39" t="s">
        <v>23</v>
      </c>
      <c r="F118" s="39" t="s">
        <v>23</v>
      </c>
      <c r="G118" s="39" t="s">
        <v>23</v>
      </c>
      <c r="H118" s="30">
        <f t="shared" si="28"/>
        <v>6306484233.3799992</v>
      </c>
      <c r="I118" s="30">
        <f t="shared" si="30"/>
        <v>1205850770.6199999</v>
      </c>
      <c r="J118" s="30">
        <f t="shared" si="30"/>
        <v>1294863297.7599998</v>
      </c>
      <c r="K118" s="30">
        <f t="shared" si="30"/>
        <v>1281790055</v>
      </c>
      <c r="L118" s="30">
        <f t="shared" si="30"/>
        <v>1261990055</v>
      </c>
      <c r="M118" s="30">
        <f t="shared" si="30"/>
        <v>1261990055</v>
      </c>
    </row>
    <row r="119" spans="1:13" x14ac:dyDescent="0.2">
      <c r="A119" s="5"/>
      <c r="B119" s="11"/>
      <c r="C119" s="38"/>
      <c r="D119" s="38"/>
      <c r="E119" s="6"/>
      <c r="F119" s="6"/>
      <c r="G119" s="6"/>
      <c r="H119" s="7"/>
      <c r="I119" s="7"/>
      <c r="J119" s="7"/>
      <c r="K119" s="7"/>
      <c r="M119" s="7"/>
    </row>
    <row r="120" spans="1:13" x14ac:dyDescent="0.2">
      <c r="A120" s="8"/>
      <c r="B120" s="98" t="s">
        <v>80</v>
      </c>
      <c r="C120" s="98"/>
      <c r="D120" s="98"/>
      <c r="E120" s="2"/>
      <c r="F120" s="2"/>
      <c r="G120" s="2"/>
      <c r="H120" s="99" t="s">
        <v>81</v>
      </c>
      <c r="I120" s="99"/>
      <c r="J120" s="99"/>
      <c r="K120" s="99"/>
      <c r="M120" s="27"/>
    </row>
    <row r="121" spans="1:13" x14ac:dyDescent="0.2">
      <c r="A121" s="8"/>
      <c r="B121" s="98"/>
      <c r="C121" s="98"/>
      <c r="D121" s="98"/>
      <c r="E121" s="2"/>
      <c r="F121" s="2"/>
      <c r="G121" s="2"/>
      <c r="H121" s="99"/>
      <c r="I121" s="99"/>
      <c r="J121" s="99"/>
      <c r="K121" s="99"/>
      <c r="M121" s="27"/>
    </row>
    <row r="122" spans="1:13" x14ac:dyDescent="0.2">
      <c r="A122" s="8"/>
      <c r="B122" s="29" t="s">
        <v>76</v>
      </c>
      <c r="C122" s="9"/>
      <c r="D122" s="10"/>
      <c r="E122" s="2"/>
      <c r="F122" s="2"/>
      <c r="G122" s="2"/>
      <c r="H122" s="2"/>
      <c r="I122" s="2"/>
      <c r="J122" s="2"/>
      <c r="K122" s="2"/>
      <c r="M122" s="2"/>
    </row>
    <row r="123" spans="1:13" x14ac:dyDescent="0.2">
      <c r="A123" s="8"/>
      <c r="B123" s="9"/>
      <c r="C123" s="9"/>
      <c r="D123" s="10"/>
      <c r="E123" s="2"/>
      <c r="F123" s="2"/>
      <c r="G123" s="2"/>
      <c r="H123" s="34"/>
      <c r="I123" s="34"/>
      <c r="J123" s="34"/>
      <c r="K123" s="34"/>
      <c r="L123" s="34"/>
      <c r="M123" s="34"/>
    </row>
    <row r="124" spans="1:13" x14ac:dyDescent="0.2">
      <c r="A124" s="8"/>
      <c r="B124" s="38"/>
      <c r="C124" s="38"/>
      <c r="D124" s="10"/>
      <c r="E124" s="2"/>
      <c r="F124" s="2"/>
      <c r="G124" s="2"/>
      <c r="H124" s="34"/>
      <c r="I124" s="34"/>
      <c r="J124" s="34"/>
      <c r="K124" s="34"/>
      <c r="L124" s="34"/>
      <c r="M124" s="34"/>
    </row>
    <row r="125" spans="1:13" x14ac:dyDescent="0.2">
      <c r="A125" s="12"/>
      <c r="B125" s="13"/>
      <c r="C125" s="13"/>
      <c r="D125" s="14"/>
      <c r="E125" s="1"/>
      <c r="F125" s="1"/>
      <c r="G125" s="1"/>
      <c r="H125" s="34"/>
      <c r="I125" s="34"/>
      <c r="J125" s="34"/>
      <c r="K125" s="34"/>
      <c r="L125" s="34"/>
      <c r="M125" s="34"/>
    </row>
    <row r="126" spans="1:13" x14ac:dyDescent="0.2">
      <c r="A126" s="12"/>
      <c r="B126" s="13"/>
      <c r="C126" s="13"/>
      <c r="D126" s="14"/>
      <c r="E126" s="1"/>
      <c r="F126" s="1"/>
      <c r="G126" s="1"/>
      <c r="H126" s="1"/>
      <c r="I126" s="1"/>
      <c r="J126" s="1"/>
      <c r="K126" s="1"/>
      <c r="M126" s="1"/>
    </row>
  </sheetData>
  <mergeCells count="56">
    <mergeCell ref="A116:A118"/>
    <mergeCell ref="B116:B118"/>
    <mergeCell ref="C116:C118"/>
    <mergeCell ref="B120:D121"/>
    <mergeCell ref="H120:K121"/>
    <mergeCell ref="D5:D6"/>
    <mergeCell ref="C8:C10"/>
    <mergeCell ref="B11:B13"/>
    <mergeCell ref="C11:C13"/>
    <mergeCell ref="B5:B6"/>
    <mergeCell ref="C5:C6"/>
    <mergeCell ref="B14:B15"/>
    <mergeCell ref="C14:C15"/>
    <mergeCell ref="B28:B30"/>
    <mergeCell ref="C28:C30"/>
    <mergeCell ref="B18:B20"/>
    <mergeCell ref="C18:C20"/>
    <mergeCell ref="A49:A51"/>
    <mergeCell ref="B49:B51"/>
    <mergeCell ref="B37:B39"/>
    <mergeCell ref="C37:C39"/>
    <mergeCell ref="B21:B23"/>
    <mergeCell ref="C21:C23"/>
    <mergeCell ref="C49:C51"/>
    <mergeCell ref="G1:K1"/>
    <mergeCell ref="A5:A6"/>
    <mergeCell ref="E5:G5"/>
    <mergeCell ref="A31:A33"/>
    <mergeCell ref="C34:C36"/>
    <mergeCell ref="B34:B36"/>
    <mergeCell ref="A34:A36"/>
    <mergeCell ref="A28:A30"/>
    <mergeCell ref="A8:A10"/>
    <mergeCell ref="A11:A13"/>
    <mergeCell ref="A18:A20"/>
    <mergeCell ref="A14:A15"/>
    <mergeCell ref="A21:A23"/>
    <mergeCell ref="B31:B33"/>
    <mergeCell ref="C31:C33"/>
    <mergeCell ref="H5:M5"/>
    <mergeCell ref="G2:K2"/>
    <mergeCell ref="A3:K3"/>
    <mergeCell ref="B8:B10"/>
    <mergeCell ref="A61:A63"/>
    <mergeCell ref="B61:B63"/>
    <mergeCell ref="C61:C63"/>
    <mergeCell ref="A37:A39"/>
    <mergeCell ref="A52:A54"/>
    <mergeCell ref="B52:B54"/>
    <mergeCell ref="C52:C54"/>
    <mergeCell ref="A58:A60"/>
    <mergeCell ref="B58:B60"/>
    <mergeCell ref="C58:C60"/>
    <mergeCell ref="A46:A48"/>
    <mergeCell ref="B46:B48"/>
    <mergeCell ref="C46:C48"/>
  </mergeCells>
  <pageMargins left="0.23622047244094491" right="0.19685039370078741" top="0.42" bottom="0.37" header="0.23" footer="0.19685039370078741"/>
  <pageSetup paperSize="9" scale="87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2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2018-02-22T07:17:46Z</dcterms:modified>
</cp:coreProperties>
</file>