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 tabRatio="601"/>
  </bookViews>
  <sheets>
    <sheet name="2016-2020 с уточнениями 17.04" sheetId="6" r:id="rId1"/>
    <sheet name="2016-2020 с уточнениями 10.04" sheetId="5" r:id="rId2"/>
  </sheets>
  <definedNames>
    <definedName name="_xlnm.Print_Area" localSheetId="1">'2016-2020 с уточнениями 10.04'!$A$2:$O$113</definedName>
    <definedName name="_xlnm.Print_Area" localSheetId="0">'2016-2020 с уточнениями 17.04'!$A$2:$O$113</definedName>
  </definedNames>
  <calcPr calcId="144525"/>
</workbook>
</file>

<file path=xl/calcChain.xml><?xml version="1.0" encoding="utf-8"?>
<calcChain xmlns="http://schemas.openxmlformats.org/spreadsheetml/2006/main">
  <c r="M60" i="6" l="1"/>
  <c r="M86" i="6" l="1"/>
  <c r="I65" i="6"/>
  <c r="M65" i="6"/>
  <c r="I42" i="6"/>
  <c r="M49" i="6"/>
  <c r="I107" i="6"/>
  <c r="I94" i="6"/>
  <c r="I91" i="6"/>
  <c r="I90" i="6"/>
  <c r="I88" i="6"/>
  <c r="I85" i="6"/>
  <c r="I38" i="6"/>
  <c r="I36" i="6"/>
  <c r="I22" i="6"/>
  <c r="M94" i="6"/>
  <c r="M85" i="6"/>
  <c r="M22" i="6"/>
  <c r="M103" i="6"/>
  <c r="M62" i="6"/>
  <c r="M82" i="6" l="1"/>
  <c r="I82" i="6" s="1"/>
  <c r="I60" i="6"/>
  <c r="I114" i="6"/>
  <c r="I104" i="6"/>
  <c r="P103" i="6"/>
  <c r="I103" i="6"/>
  <c r="I102" i="6"/>
  <c r="I101" i="6"/>
  <c r="I100" i="6"/>
  <c r="O97" i="6"/>
  <c r="M97" i="6"/>
  <c r="M91" i="6" s="1"/>
  <c r="L97" i="6"/>
  <c r="K97" i="6"/>
  <c r="K91" i="6" s="1"/>
  <c r="J97" i="6"/>
  <c r="I97" i="6"/>
  <c r="O95" i="6"/>
  <c r="M95" i="6"/>
  <c r="L95" i="6"/>
  <c r="K95" i="6"/>
  <c r="J95" i="6"/>
  <c r="I95" i="6"/>
  <c r="O94" i="6"/>
  <c r="L94" i="6"/>
  <c r="K94" i="6"/>
  <c r="O93" i="6"/>
  <c r="M93" i="6"/>
  <c r="L93" i="6"/>
  <c r="I93" i="6" s="1"/>
  <c r="O91" i="6"/>
  <c r="L91" i="6"/>
  <c r="J91" i="6"/>
  <c r="O90" i="6"/>
  <c r="M90" i="6"/>
  <c r="L90" i="6"/>
  <c r="K90" i="6"/>
  <c r="O88" i="6"/>
  <c r="M88" i="6"/>
  <c r="L88" i="6"/>
  <c r="O86" i="6"/>
  <c r="L86" i="6"/>
  <c r="K86" i="6"/>
  <c r="J86" i="6"/>
  <c r="I86" i="6"/>
  <c r="O85" i="6"/>
  <c r="L85" i="6"/>
  <c r="K85" i="6"/>
  <c r="O83" i="6"/>
  <c r="M83" i="6"/>
  <c r="L83" i="6"/>
  <c r="I83" i="6" s="1"/>
  <c r="I81" i="6"/>
  <c r="I80" i="6"/>
  <c r="K79" i="6"/>
  <c r="I79" i="6"/>
  <c r="I78" i="6"/>
  <c r="L77" i="6"/>
  <c r="I77" i="6" s="1"/>
  <c r="L75" i="6"/>
  <c r="I75" i="6" s="1"/>
  <c r="K74" i="6"/>
  <c r="J74" i="6"/>
  <c r="I74" i="6"/>
  <c r="O73" i="6"/>
  <c r="M73" i="6"/>
  <c r="L73" i="6"/>
  <c r="K73" i="6"/>
  <c r="K68" i="6" s="1"/>
  <c r="J73" i="6"/>
  <c r="I73" i="6"/>
  <c r="O72" i="6"/>
  <c r="M72" i="6"/>
  <c r="L72" i="6"/>
  <c r="I72" i="6"/>
  <c r="O71" i="6"/>
  <c r="K71" i="6"/>
  <c r="J71" i="6"/>
  <c r="L70" i="6"/>
  <c r="K70" i="6"/>
  <c r="I70" i="6" s="1"/>
  <c r="O69" i="6"/>
  <c r="M69" i="6"/>
  <c r="L69" i="6"/>
  <c r="I69" i="6" s="1"/>
  <c r="O68" i="6"/>
  <c r="L68" i="6"/>
  <c r="J68" i="6"/>
  <c r="L67" i="6"/>
  <c r="K67" i="6"/>
  <c r="I67" i="6"/>
  <c r="O66" i="6"/>
  <c r="M66" i="6"/>
  <c r="L66" i="6"/>
  <c r="I66" i="6"/>
  <c r="O65" i="6"/>
  <c r="K65" i="6"/>
  <c r="J65" i="6"/>
  <c r="L64" i="6"/>
  <c r="K64" i="6"/>
  <c r="I64" i="6" s="1"/>
  <c r="I63" i="6"/>
  <c r="P62" i="6"/>
  <c r="I62" i="6"/>
  <c r="I61" i="6"/>
  <c r="O60" i="6"/>
  <c r="L60" i="6"/>
  <c r="K60" i="6"/>
  <c r="I56" i="6"/>
  <c r="O55" i="6"/>
  <c r="O49" i="6" s="1"/>
  <c r="M55" i="6"/>
  <c r="L55" i="6"/>
  <c r="I55" i="6" s="1"/>
  <c r="I54" i="6"/>
  <c r="I53" i="6"/>
  <c r="I52" i="6"/>
  <c r="J51" i="6"/>
  <c r="I51" i="6"/>
  <c r="O50" i="6"/>
  <c r="M50" i="6"/>
  <c r="L50" i="6"/>
  <c r="K50" i="6"/>
  <c r="J50" i="6"/>
  <c r="I50" i="6"/>
  <c r="K49" i="6"/>
  <c r="J49" i="6"/>
  <c r="M48" i="6"/>
  <c r="L48" i="6"/>
  <c r="K48" i="6"/>
  <c r="J48" i="6"/>
  <c r="O47" i="6"/>
  <c r="M47" i="6"/>
  <c r="L47" i="6"/>
  <c r="K47" i="6"/>
  <c r="J47" i="6"/>
  <c r="I47" i="6" s="1"/>
  <c r="O46" i="6"/>
  <c r="M46" i="6"/>
  <c r="L46" i="6"/>
  <c r="K46" i="6"/>
  <c r="J46" i="6"/>
  <c r="M45" i="6"/>
  <c r="L45" i="6"/>
  <c r="K45" i="6"/>
  <c r="I45" i="6" s="1"/>
  <c r="O44" i="6"/>
  <c r="M44" i="6"/>
  <c r="L44" i="6"/>
  <c r="K44" i="6"/>
  <c r="J44" i="6"/>
  <c r="I44" i="6" s="1"/>
  <c r="O43" i="6"/>
  <c r="M43" i="6"/>
  <c r="L43" i="6"/>
  <c r="K43" i="6"/>
  <c r="J43" i="6"/>
  <c r="M42" i="6"/>
  <c r="L42" i="6"/>
  <c r="K42" i="6"/>
  <c r="O40" i="6"/>
  <c r="M40" i="6"/>
  <c r="L40" i="6"/>
  <c r="K40" i="6"/>
  <c r="J40" i="6"/>
  <c r="I40" i="6" s="1"/>
  <c r="O38" i="6"/>
  <c r="N38" i="6"/>
  <c r="M38" i="6"/>
  <c r="L38" i="6"/>
  <c r="K38" i="6"/>
  <c r="O36" i="6"/>
  <c r="M36" i="6"/>
  <c r="L36" i="6"/>
  <c r="J36" i="6"/>
  <c r="O35" i="6"/>
  <c r="M35" i="6"/>
  <c r="L35" i="6"/>
  <c r="K35" i="6"/>
  <c r="I35" i="6" s="1"/>
  <c r="J35" i="6"/>
  <c r="O34" i="6"/>
  <c r="M34" i="6"/>
  <c r="K34" i="6"/>
  <c r="J34" i="6"/>
  <c r="O33" i="6"/>
  <c r="N33" i="6"/>
  <c r="M33" i="6"/>
  <c r="L33" i="6"/>
  <c r="J33" i="6"/>
  <c r="O32" i="6"/>
  <c r="O24" i="6" s="1"/>
  <c r="O109" i="6" s="1"/>
  <c r="M32" i="6"/>
  <c r="L32" i="6"/>
  <c r="L24" i="6" s="1"/>
  <c r="L109" i="6" s="1"/>
  <c r="K32" i="6"/>
  <c r="J32" i="6"/>
  <c r="I32" i="6" s="1"/>
  <c r="O31" i="6"/>
  <c r="O23" i="6" s="1"/>
  <c r="O108" i="6" s="1"/>
  <c r="M31" i="6"/>
  <c r="L31" i="6"/>
  <c r="K31" i="6"/>
  <c r="J31" i="6"/>
  <c r="M30" i="6"/>
  <c r="L30" i="6"/>
  <c r="K30" i="6"/>
  <c r="J30" i="6"/>
  <c r="I30" i="6"/>
  <c r="O29" i="6"/>
  <c r="M29" i="6"/>
  <c r="L29" i="6"/>
  <c r="K29" i="6"/>
  <c r="J29" i="6"/>
  <c r="I29" i="6"/>
  <c r="L28" i="6"/>
  <c r="K28" i="6"/>
  <c r="J28" i="6"/>
  <c r="I28" i="6"/>
  <c r="O27" i="6"/>
  <c r="M27" i="6"/>
  <c r="L27" i="6"/>
  <c r="K27" i="6"/>
  <c r="I27" i="6" s="1"/>
  <c r="J27" i="6"/>
  <c r="O25" i="6"/>
  <c r="M25" i="6"/>
  <c r="L25" i="6"/>
  <c r="K25" i="6"/>
  <c r="J25" i="6"/>
  <c r="I25" i="6"/>
  <c r="M24" i="6"/>
  <c r="M109" i="6" s="1"/>
  <c r="K24" i="6"/>
  <c r="K109" i="6" s="1"/>
  <c r="M23" i="6"/>
  <c r="K23" i="6"/>
  <c r="K108" i="6" s="1"/>
  <c r="O22" i="6"/>
  <c r="O107" i="6" s="1"/>
  <c r="N22" i="6"/>
  <c r="L22" i="6"/>
  <c r="J22" i="6"/>
  <c r="O20" i="6"/>
  <c r="O105" i="6" s="1"/>
  <c r="N20" i="6"/>
  <c r="M20" i="6"/>
  <c r="M105" i="6" s="1"/>
  <c r="L20" i="6"/>
  <c r="L105" i="6" s="1"/>
  <c r="I105" i="6" s="1"/>
  <c r="K20" i="6"/>
  <c r="I20" i="6" s="1"/>
  <c r="J20" i="6"/>
  <c r="M60" i="5"/>
  <c r="M108" i="6" l="1"/>
  <c r="I23" i="6"/>
  <c r="I43" i="6"/>
  <c r="I48" i="6"/>
  <c r="M71" i="6"/>
  <c r="M68" i="6"/>
  <c r="I68" i="6" s="1"/>
  <c r="I31" i="6"/>
  <c r="I46" i="6"/>
  <c r="M107" i="6"/>
  <c r="M18" i="6"/>
  <c r="L107" i="6"/>
  <c r="O18" i="6"/>
  <c r="K22" i="6"/>
  <c r="J23" i="6"/>
  <c r="J24" i="6"/>
  <c r="K33" i="6"/>
  <c r="I33" i="6" s="1"/>
  <c r="L49" i="6"/>
  <c r="I49" i="6" s="1"/>
  <c r="L65" i="6"/>
  <c r="L71" i="6"/>
  <c r="I63" i="5"/>
  <c r="I82" i="5"/>
  <c r="I81" i="5"/>
  <c r="I103" i="5"/>
  <c r="I104" i="5"/>
  <c r="I90" i="5"/>
  <c r="I85" i="5"/>
  <c r="K90" i="5"/>
  <c r="M90" i="5"/>
  <c r="O94" i="5"/>
  <c r="M94" i="5"/>
  <c r="O85" i="5"/>
  <c r="M85" i="5"/>
  <c r="M22" i="5" s="1"/>
  <c r="M30" i="5"/>
  <c r="M33" i="5"/>
  <c r="M42" i="5"/>
  <c r="M45" i="5"/>
  <c r="M48" i="5"/>
  <c r="M40" i="5"/>
  <c r="M65" i="5"/>
  <c r="M34" i="5" s="1"/>
  <c r="O86" i="5"/>
  <c r="M86" i="5"/>
  <c r="O91" i="5"/>
  <c r="M91" i="5"/>
  <c r="M95" i="5"/>
  <c r="M49" i="5"/>
  <c r="O46" i="5"/>
  <c r="M46" i="5"/>
  <c r="O43" i="5"/>
  <c r="M43" i="5"/>
  <c r="M31" i="5" s="1"/>
  <c r="L46" i="5"/>
  <c r="I71" i="6" l="1"/>
  <c r="J109" i="6"/>
  <c r="I109" i="6" s="1"/>
  <c r="I24" i="6"/>
  <c r="K107" i="6"/>
  <c r="K18" i="6"/>
  <c r="J18" i="6"/>
  <c r="L34" i="6"/>
  <c r="J108" i="6"/>
  <c r="M23" i="5"/>
  <c r="M68" i="5"/>
  <c r="M71" i="5"/>
  <c r="L86" i="5"/>
  <c r="L40" i="5" s="1"/>
  <c r="L23" i="5" s="1"/>
  <c r="L91" i="5"/>
  <c r="L95" i="5"/>
  <c r="L34" i="5"/>
  <c r="L31" i="5"/>
  <c r="L22" i="5"/>
  <c r="L72" i="5"/>
  <c r="I34" i="6" l="1"/>
  <c r="L23" i="6"/>
  <c r="I114" i="5"/>
  <c r="P103" i="5"/>
  <c r="I102" i="5"/>
  <c r="I101" i="5"/>
  <c r="I100" i="5"/>
  <c r="O97" i="5"/>
  <c r="O40" i="5" s="1"/>
  <c r="M97" i="5"/>
  <c r="L97" i="5"/>
  <c r="K97" i="5"/>
  <c r="J97" i="5"/>
  <c r="J86" i="5" s="1"/>
  <c r="J40" i="5" s="1"/>
  <c r="K95" i="5"/>
  <c r="J95" i="5"/>
  <c r="L94" i="5"/>
  <c r="K94" i="5"/>
  <c r="O93" i="5"/>
  <c r="M93" i="5"/>
  <c r="L93" i="5"/>
  <c r="K91" i="5"/>
  <c r="O90" i="5"/>
  <c r="L90" i="5"/>
  <c r="O88" i="5"/>
  <c r="M88" i="5"/>
  <c r="L88" i="5"/>
  <c r="K86" i="5"/>
  <c r="L85" i="5"/>
  <c r="K85" i="5"/>
  <c r="O83" i="5"/>
  <c r="M83" i="5"/>
  <c r="L83" i="5"/>
  <c r="I80" i="5"/>
  <c r="K79" i="5"/>
  <c r="I79" i="5" s="1"/>
  <c r="I78" i="5"/>
  <c r="L77" i="5"/>
  <c r="I77" i="5" s="1"/>
  <c r="L75" i="5"/>
  <c r="I75" i="5" s="1"/>
  <c r="K74" i="5"/>
  <c r="J74" i="5"/>
  <c r="O73" i="5"/>
  <c r="O71" i="5" s="1"/>
  <c r="M73" i="5"/>
  <c r="L73" i="5"/>
  <c r="K73" i="5"/>
  <c r="J73" i="5"/>
  <c r="I73" i="5" s="1"/>
  <c r="O72" i="5"/>
  <c r="M72" i="5"/>
  <c r="K71" i="5"/>
  <c r="L70" i="5"/>
  <c r="K70" i="5"/>
  <c r="O69" i="5"/>
  <c r="M69" i="5"/>
  <c r="L69" i="5"/>
  <c r="J68" i="5"/>
  <c r="L67" i="5"/>
  <c r="K67" i="5"/>
  <c r="O66" i="5"/>
  <c r="M66" i="5"/>
  <c r="L66" i="5"/>
  <c r="O65" i="5"/>
  <c r="J65" i="5"/>
  <c r="L64" i="5"/>
  <c r="K64" i="5"/>
  <c r="P62" i="5"/>
  <c r="I62" i="5"/>
  <c r="I61" i="5"/>
  <c r="O60" i="5"/>
  <c r="L60" i="5"/>
  <c r="K60" i="5"/>
  <c r="I56" i="5"/>
  <c r="O55" i="5"/>
  <c r="O49" i="5" s="1"/>
  <c r="M55" i="5"/>
  <c r="L55" i="5"/>
  <c r="I55" i="5" s="1"/>
  <c r="I54" i="5"/>
  <c r="I53" i="5"/>
  <c r="I52" i="5"/>
  <c r="J51" i="5"/>
  <c r="I51" i="5" s="1"/>
  <c r="O50" i="5"/>
  <c r="M50" i="5"/>
  <c r="L50" i="5"/>
  <c r="K50" i="5"/>
  <c r="J50" i="5"/>
  <c r="L48" i="5"/>
  <c r="K48" i="5"/>
  <c r="J48" i="5"/>
  <c r="O47" i="5"/>
  <c r="M47" i="5"/>
  <c r="L47" i="5"/>
  <c r="K47" i="5"/>
  <c r="J47" i="5"/>
  <c r="L45" i="5"/>
  <c r="K45" i="5"/>
  <c r="O44" i="5"/>
  <c r="M44" i="5"/>
  <c r="M32" i="5" s="1"/>
  <c r="L44" i="5"/>
  <c r="K44" i="5"/>
  <c r="K32" i="5" s="1"/>
  <c r="J44" i="5"/>
  <c r="K43" i="5"/>
  <c r="K31" i="5" s="1"/>
  <c r="L42" i="5"/>
  <c r="L30" i="5" s="1"/>
  <c r="K42" i="5"/>
  <c r="K22" i="5" s="1"/>
  <c r="K107" i="5" s="1"/>
  <c r="K40" i="5"/>
  <c r="O38" i="5"/>
  <c r="N38" i="5"/>
  <c r="M38" i="5"/>
  <c r="L38" i="5"/>
  <c r="K38" i="5"/>
  <c r="O36" i="5"/>
  <c r="M36" i="5"/>
  <c r="L36" i="5"/>
  <c r="J36" i="5"/>
  <c r="O35" i="5"/>
  <c r="M35" i="5"/>
  <c r="L35" i="5"/>
  <c r="K35" i="5"/>
  <c r="J35" i="5"/>
  <c r="O34" i="5"/>
  <c r="J34" i="5"/>
  <c r="O33" i="5"/>
  <c r="N33" i="5"/>
  <c r="L33" i="5"/>
  <c r="K33" i="5"/>
  <c r="J33" i="5"/>
  <c r="O32" i="5"/>
  <c r="L32" i="5"/>
  <c r="L24" i="5" s="1"/>
  <c r="L109" i="5" s="1"/>
  <c r="J32" i="5"/>
  <c r="J30" i="5"/>
  <c r="O29" i="5"/>
  <c r="M29" i="5"/>
  <c r="M25" i="5" s="1"/>
  <c r="L29" i="5"/>
  <c r="K29" i="5"/>
  <c r="J29" i="5"/>
  <c r="L28" i="5"/>
  <c r="K28" i="5"/>
  <c r="J28" i="5"/>
  <c r="O27" i="5"/>
  <c r="M27" i="5"/>
  <c r="O25" i="5"/>
  <c r="O22" i="5"/>
  <c r="O107" i="5" s="1"/>
  <c r="N22" i="5"/>
  <c r="J22" i="5"/>
  <c r="O20" i="5"/>
  <c r="O105" i="5" s="1"/>
  <c r="N20" i="5"/>
  <c r="M20" i="5"/>
  <c r="M105" i="5" s="1"/>
  <c r="L20" i="5"/>
  <c r="L105" i="5" s="1"/>
  <c r="K20" i="5"/>
  <c r="J20" i="5"/>
  <c r="L108" i="6" l="1"/>
  <c r="I108" i="6" s="1"/>
  <c r="L18" i="6"/>
  <c r="I18" i="6" s="1"/>
  <c r="M107" i="5"/>
  <c r="M18" i="5"/>
  <c r="J25" i="5"/>
  <c r="I36" i="5"/>
  <c r="I45" i="5"/>
  <c r="O31" i="5"/>
  <c r="O23" i="5" s="1"/>
  <c r="O18" i="5" s="1"/>
  <c r="I64" i="5"/>
  <c r="O68" i="5"/>
  <c r="J71" i="5"/>
  <c r="K68" i="5"/>
  <c r="O95" i="5"/>
  <c r="I44" i="5"/>
  <c r="I88" i="5"/>
  <c r="I74" i="5"/>
  <c r="I86" i="5"/>
  <c r="I28" i="5"/>
  <c r="L27" i="5"/>
  <c r="K25" i="5"/>
  <c r="I35" i="5"/>
  <c r="I67" i="5"/>
  <c r="I69" i="5"/>
  <c r="I72" i="5"/>
  <c r="I95" i="5"/>
  <c r="I20" i="5"/>
  <c r="L25" i="5"/>
  <c r="K27" i="5"/>
  <c r="I32" i="5"/>
  <c r="O24" i="5"/>
  <c r="O109" i="5" s="1"/>
  <c r="I40" i="5"/>
  <c r="I48" i="5"/>
  <c r="K65" i="5"/>
  <c r="K34" i="5" s="1"/>
  <c r="I66" i="5"/>
  <c r="I93" i="5"/>
  <c r="I97" i="5"/>
  <c r="I25" i="5"/>
  <c r="K24" i="5"/>
  <c r="K109" i="5" s="1"/>
  <c r="I105" i="5"/>
  <c r="L107" i="5"/>
  <c r="J27" i="5"/>
  <c r="I27" i="5" s="1"/>
  <c r="O108" i="5"/>
  <c r="I29" i="5"/>
  <c r="I33" i="5"/>
  <c r="I38" i="5"/>
  <c r="I42" i="5"/>
  <c r="K23" i="5"/>
  <c r="K18" i="5" s="1"/>
  <c r="J46" i="5"/>
  <c r="I47" i="5"/>
  <c r="J49" i="5"/>
  <c r="I50" i="5"/>
  <c r="L43" i="5"/>
  <c r="L49" i="5"/>
  <c r="I60" i="5"/>
  <c r="I70" i="5"/>
  <c r="L68" i="5"/>
  <c r="I68" i="5" s="1"/>
  <c r="L71" i="5"/>
  <c r="L65" i="5"/>
  <c r="I83" i="5"/>
  <c r="J91" i="5"/>
  <c r="I91" i="5" s="1"/>
  <c r="I94" i="5"/>
  <c r="M24" i="5"/>
  <c r="M109" i="5" s="1"/>
  <c r="I107" i="5"/>
  <c r="K108" i="5"/>
  <c r="I22" i="5"/>
  <c r="J24" i="5"/>
  <c r="K30" i="5"/>
  <c r="I30" i="5" s="1"/>
  <c r="J43" i="5"/>
  <c r="K46" i="5"/>
  <c r="K49" i="5"/>
  <c r="I49" i="5" s="1"/>
  <c r="I71" i="5"/>
  <c r="M108" i="5" l="1"/>
  <c r="I46" i="5"/>
  <c r="I65" i="5"/>
  <c r="I34" i="5"/>
  <c r="I43" i="5"/>
  <c r="J31" i="5"/>
  <c r="J109" i="5"/>
  <c r="I109" i="5" s="1"/>
  <c r="I24" i="5"/>
  <c r="I23" i="5" l="1"/>
  <c r="L108" i="5"/>
  <c r="I31" i="5"/>
  <c r="J23" i="5"/>
  <c r="L18" i="5" l="1"/>
  <c r="J108" i="5"/>
  <c r="I108" i="5" s="1"/>
  <c r="J18" i="5"/>
  <c r="I18" i="5" l="1"/>
</calcChain>
</file>

<file path=xl/sharedStrings.xml><?xml version="1.0" encoding="utf-8"?>
<sst xmlns="http://schemas.openxmlformats.org/spreadsheetml/2006/main" count="363" uniqueCount="81">
  <si>
    <t>Распределение расходов на реализацию муниципальной программы</t>
  </si>
  <si>
    <t>№ п/п</t>
  </si>
  <si>
    <t>Цели, задачи,наименования программных мероприятий</t>
  </si>
  <si>
    <t>Ответственные исполнители,соисполнители,участники</t>
  </si>
  <si>
    <t>Источники финансирования</t>
  </si>
  <si>
    <t>Коды классификации</t>
  </si>
  <si>
    <t>раздел, подраздел</t>
  </si>
  <si>
    <t>целевая статья</t>
  </si>
  <si>
    <t>вид расходов</t>
  </si>
  <si>
    <t>КОСГУ</t>
  </si>
  <si>
    <t>Планируемые расходы, руб.</t>
  </si>
  <si>
    <t>всего</t>
  </si>
  <si>
    <t>2016 год</t>
  </si>
  <si>
    <t>2017 год</t>
  </si>
  <si>
    <t>2018 год</t>
  </si>
  <si>
    <t>Бюджет МО "Город Астрахань"</t>
  </si>
  <si>
    <t>Внебюджетные средства</t>
  </si>
  <si>
    <t>Исполнитель: С.Е.Слувко                         тел: 31-79-85</t>
  </si>
  <si>
    <t>Итого по муниципальной программе</t>
  </si>
  <si>
    <t>Подпрограмма № 2.                                                                                        «Обеспечение деятельности подведомственных учреждений в сфере дополнительного образования»</t>
  </si>
  <si>
    <t>Подпрограмма № 3.                                                                                         "Обеспечение деятельности подведомственных учреждений в сфере библиотечной системы"</t>
  </si>
  <si>
    <t>Муниципальная программа муниципального образования "Город Астрахань"                                                      "Развитие культуры муниципального образования "Город Астрахань"</t>
  </si>
  <si>
    <t>Управление культуры администрации муниципального образования "Город Астрахань"</t>
  </si>
  <si>
    <t>Управление культуры администрации муниципального образования "Город Астрахань"  (МБУК "АДК "Аркадия")</t>
  </si>
  <si>
    <t>Управление культуры администрации муниципального образования "Город Астрахань"                                                           Учреждения дополнительного образования в области искусств города Астрахани</t>
  </si>
  <si>
    <t>Управление культуры администрации муниципального образования "Город Астрахань"  МБУК "АДК "Аркадия"</t>
  </si>
  <si>
    <t>Управление культуры администрации муниципального образования "Город Астрахань" (МКУК "ЦГБС")</t>
  </si>
  <si>
    <t>Подпрограмма № 1.                                                                                   «Развитие культурно - досуговой деятельности на территории муниципального образования «Город Астрахань»</t>
  </si>
  <si>
    <t>муниципального образования "Город Астрахань"</t>
  </si>
  <si>
    <t>Федеральный бюджет</t>
  </si>
  <si>
    <t>Управление по капитальному строительству администрации муниципального образования "Город Астрахань", управление культуры администрации муниципального образования "Город Астрахань"</t>
  </si>
  <si>
    <t>-</t>
  </si>
  <si>
    <t>2019 год</t>
  </si>
  <si>
    <t>Областной бюджет</t>
  </si>
  <si>
    <t>Начальник управления культуры администрации муниципального образования "Город Астрахань"</t>
  </si>
  <si>
    <t>А.Е.Хомутова</t>
  </si>
  <si>
    <t>к постановлению администрации</t>
  </si>
  <si>
    <t>от___________ №____________</t>
  </si>
  <si>
    <t>2020 год</t>
  </si>
  <si>
    <t>Бюджет Астраханской области</t>
  </si>
  <si>
    <r>
      <rPr>
        <b/>
        <sz val="12"/>
        <color theme="1"/>
        <rFont val="Times New Roman"/>
        <family val="1"/>
        <charset val="204"/>
      </rPr>
      <t xml:space="preserve">Цель 1.  </t>
    </r>
    <r>
      <rPr>
        <sz val="12"/>
        <color theme="1"/>
        <rFont val="Times New Roman"/>
        <family val="1"/>
        <charset val="204"/>
      </rPr>
      <t xml:space="preserve">  Сохранение и развитие культурно - досуговой деятельности, создание условий для обеспечения творческого и культурного развития личности в муниципальном образовании «Город Астрахань</t>
    </r>
  </si>
  <si>
    <r>
      <rPr>
        <b/>
        <sz val="12"/>
        <color theme="1"/>
        <rFont val="Times New Roman"/>
        <family val="1"/>
        <charset val="204"/>
      </rPr>
      <t>Задача 1.1.</t>
    </r>
    <r>
      <rPr>
        <sz val="12"/>
        <color theme="1"/>
        <rFont val="Times New Roman"/>
        <family val="1"/>
        <charset val="204"/>
      </rPr>
      <t xml:space="preserve"> Создание необходимых условий для качественной деятельности муниципальных учреждений культуры и учреждений дополнительного образования в области искусств, а также осуществление эффективной координации их деятельности</t>
    </r>
  </si>
  <si>
    <r>
      <rPr>
        <b/>
        <sz val="12"/>
        <color theme="1"/>
        <rFont val="Times New Roman"/>
        <family val="1"/>
        <charset val="204"/>
      </rPr>
      <t>Основное мероприятие 1.1.1.</t>
    </r>
    <r>
      <rPr>
        <sz val="12"/>
        <color theme="1"/>
        <rFont val="Times New Roman"/>
        <family val="1"/>
        <charset val="204"/>
      </rPr>
      <t xml:space="preserve">
Обеспечение эффективности управления в сфере культуры муниципального образования «Город Астрахань»
</t>
    </r>
  </si>
  <si>
    <r>
      <rPr>
        <b/>
        <sz val="12"/>
        <color theme="1"/>
        <rFont val="Times New Roman"/>
        <family val="1"/>
        <charset val="204"/>
      </rPr>
      <t>Мероприятие 1.</t>
    </r>
    <r>
      <rPr>
        <sz val="12"/>
        <color theme="1"/>
        <rFont val="Times New Roman"/>
        <family val="1"/>
        <charset val="204"/>
      </rPr>
      <t xml:space="preserve">
Обеспечение деятельности экономической группы обслуживания  </t>
    </r>
  </si>
  <si>
    <r>
      <rPr>
        <b/>
        <sz val="12"/>
        <color theme="1"/>
        <rFont val="Times New Roman"/>
        <family val="1"/>
        <charset val="204"/>
      </rPr>
      <t>Мероприятие 2.</t>
    </r>
    <r>
      <rPr>
        <sz val="12"/>
        <color theme="1"/>
        <rFont val="Times New Roman"/>
        <family val="1"/>
        <charset val="204"/>
      </rPr>
      <t xml:space="preserve"> Обеспечение транспортным обслуживанием культурно- массовых мероприятий, проводимых на территории муниципального образования «Город Астрахань»</t>
    </r>
  </si>
  <si>
    <r>
      <rPr>
        <b/>
        <sz val="12"/>
        <color theme="1"/>
        <rFont val="Times New Roman"/>
        <family val="1"/>
        <charset val="204"/>
      </rPr>
      <t>Задача 1.3.</t>
    </r>
    <r>
      <rPr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    Организация предоставления образовательных услуг муниципальными учреждениями дополнительного образования в области искусств</t>
    </r>
  </si>
  <si>
    <r>
      <rPr>
        <b/>
        <sz val="12"/>
        <color theme="1"/>
        <rFont val="Times New Roman"/>
        <family val="1"/>
        <charset val="204"/>
      </rPr>
      <t xml:space="preserve">Задача 1.4. </t>
    </r>
    <r>
      <rPr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  Организация предоставления услуг в сфере библиотечного обслуживания населения муниципального образования «Город Астрахань»</t>
    </r>
  </si>
  <si>
    <r>
      <rPr>
        <b/>
        <sz val="12"/>
        <color theme="1"/>
        <rFont val="Times New Roman"/>
        <family val="1"/>
        <charset val="204"/>
      </rPr>
      <t xml:space="preserve">Цель 1. </t>
    </r>
    <r>
      <rPr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           Организация культурно - досуговой деятельности на территории муниципального образования «Город Астрахань»</t>
    </r>
  </si>
  <si>
    <r>
      <rPr>
        <b/>
        <sz val="12"/>
        <color theme="1"/>
        <rFont val="Times New Roman"/>
        <family val="1"/>
        <charset val="204"/>
      </rPr>
      <t>Задача 1.1.</t>
    </r>
    <r>
      <rPr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        Создание условий для организации досуга населения муниципального образования «Город Астрахань"</t>
    </r>
  </si>
  <si>
    <r>
      <rPr>
        <b/>
        <sz val="12"/>
        <color theme="1"/>
        <rFont val="Times New Roman"/>
        <family val="1"/>
        <charset val="204"/>
      </rPr>
      <t xml:space="preserve">Мероприятие 1.1.1.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 xml:space="preserve">Организация и проведение мероприятий культурно-развлекательного характера                                </t>
    </r>
  </si>
  <si>
    <r>
      <rPr>
        <b/>
        <sz val="12"/>
        <color theme="1"/>
        <rFont val="Times New Roman"/>
        <family val="1"/>
        <charset val="204"/>
      </rPr>
      <t>Мероприятие 1.1.2.</t>
    </r>
    <r>
      <rPr>
        <sz val="12"/>
        <color theme="1"/>
        <rFont val="Times New Roman"/>
        <family val="1"/>
        <charset val="204"/>
      </rPr>
      <t xml:space="preserve">                                                                                    Развитие жанров художественно-самодеятельного творчества, 
в том числе организация кружковой работы</t>
    </r>
  </si>
  <si>
    <r>
      <t xml:space="preserve">Мероприятие 1.1.3.         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 xml:space="preserve">  Укрепление материально-технической базы МБУК «АДК «Аркадия»</t>
    </r>
  </si>
  <si>
    <r>
      <rPr>
        <b/>
        <sz val="12"/>
        <color theme="1"/>
        <rFont val="Times New Roman"/>
        <family val="1"/>
        <charset val="204"/>
      </rPr>
      <t>Мероприятие 1.1.4</t>
    </r>
    <r>
      <rPr>
        <sz val="12"/>
        <color theme="1"/>
        <rFont val="Times New Roman"/>
        <family val="1"/>
        <charset val="204"/>
      </rPr>
      <t>.                                                                                        Организация и проведение мероприятий в рамках празднования 300- летия Астраханской Губернии</t>
    </r>
  </si>
  <si>
    <r>
      <rPr>
        <b/>
        <sz val="12"/>
        <color theme="1"/>
        <rFont val="Times New Roman"/>
        <family val="1"/>
        <charset val="204"/>
      </rPr>
      <t xml:space="preserve">Мероприятие 1.1.4.                  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 xml:space="preserve">Обеспечение деятельности МБУК "АДК "Аркадия"            </t>
    </r>
  </si>
  <si>
    <r>
      <rPr>
        <b/>
        <sz val="12"/>
        <color theme="1"/>
        <rFont val="Times New Roman"/>
        <family val="1"/>
        <charset val="204"/>
      </rPr>
      <t xml:space="preserve">Мероприятие 1.1.5.                     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 xml:space="preserve">Иные межбюджетные трансферты из бюджета Астраханской области муниципальному образованию на частичное доведение размера средней заработной платы работников муниципальных учреждений культуры в целях реализации Указа Президента Российской Федерации от 07.05.2012 № 597 «О мероприятиях по реализации государственной социальной политики» </t>
    </r>
  </si>
  <si>
    <r>
      <rPr>
        <b/>
        <sz val="12"/>
        <color theme="1"/>
        <rFont val="Times New Roman"/>
        <family val="1"/>
        <charset val="204"/>
      </rPr>
      <t>Цель 1.</t>
    </r>
    <r>
      <rPr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              Организация предоставления образовательных услуг муниципальными учреждениями дополнительного образования в обасти искусств</t>
    </r>
  </si>
  <si>
    <r>
      <rPr>
        <b/>
        <sz val="12"/>
        <color theme="1"/>
        <rFont val="Times New Roman"/>
        <family val="1"/>
        <charset val="204"/>
      </rPr>
      <t>Задача 1.1.</t>
    </r>
    <r>
      <rPr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    Сохранение сети муниципальных учреждений дополнительного образования в области искусств города Астрахани, создание условий для повышения качества и разнообразия предоставляемых ими услуг</t>
    </r>
  </si>
  <si>
    <r>
      <rPr>
        <b/>
        <sz val="12"/>
        <color theme="1"/>
        <rFont val="Times New Roman"/>
        <family val="1"/>
        <charset val="204"/>
      </rPr>
      <t xml:space="preserve">Мероприятие 1.1.1.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 xml:space="preserve"> Реализация дополнительных предпрофессиональных и  общеразвивающих программ</t>
    </r>
  </si>
  <si>
    <r>
      <rPr>
        <b/>
        <sz val="12"/>
        <color theme="1"/>
        <rFont val="Times New Roman"/>
        <family val="1"/>
        <charset val="204"/>
      </rPr>
      <t>Мероприятие 1.1.2.</t>
    </r>
    <r>
      <rPr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      Организация и проведение культурно-просветительских мероприятий в рамках реализации  проекта «Творческая лаборатория в области искусств» </t>
    </r>
  </si>
  <si>
    <r>
      <rPr>
        <b/>
        <sz val="12"/>
        <color theme="1"/>
        <rFont val="Times New Roman"/>
        <family val="1"/>
        <charset val="204"/>
      </rPr>
      <t>Мероприятие 1.1.3.</t>
    </r>
    <r>
      <rPr>
        <sz val="12"/>
        <color theme="1"/>
        <rFont val="Times New Roman"/>
        <family val="1"/>
        <charset val="204"/>
      </rPr>
      <t xml:space="preserve">                                                                                     Укрепление материально-технической базы муниципальных учреждений дополнительного образования в области искусств</t>
    </r>
  </si>
  <si>
    <r>
      <rPr>
        <b/>
        <sz val="12"/>
        <color theme="1"/>
        <rFont val="Times New Roman"/>
        <family val="1"/>
        <charset val="204"/>
      </rPr>
      <t>Мероприятие 1.1.4.</t>
    </r>
    <r>
      <rPr>
        <sz val="12"/>
        <color theme="1"/>
        <rFont val="Times New Roman"/>
        <family val="1"/>
        <charset val="204"/>
      </rPr>
      <t xml:space="preserve"> Ремонтные и ремонтно-реставрационные работы в муниципальных учреждениях дополнительного образования в области искусств</t>
    </r>
  </si>
  <si>
    <r>
      <rPr>
        <b/>
        <sz val="12"/>
        <color theme="1"/>
        <rFont val="Times New Roman"/>
        <family val="1"/>
        <charset val="204"/>
      </rPr>
      <t xml:space="preserve">Мероприятие 1.1.5.  </t>
    </r>
    <r>
      <rPr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        Иные межбюджетные трансферты из бюджета Астраханской области муниципальному образованию на частичное доведение размера средней заработной платы работников муниципальных учреждений культуры в целях реализации Указа Президента Российской Федерации от 07.05.2012 № 597 «О мероприятиях по реализации государственной социальной политики» </t>
    </r>
  </si>
  <si>
    <r>
      <rPr>
        <b/>
        <sz val="12"/>
        <color theme="1"/>
        <rFont val="Times New Roman"/>
        <family val="1"/>
        <charset val="204"/>
      </rPr>
      <t>Цель 1</t>
    </r>
    <r>
      <rPr>
        <sz val="12"/>
        <color theme="1"/>
        <rFont val="Times New Roman"/>
        <family val="1"/>
        <charset val="204"/>
      </rPr>
      <t>.                                                                                                          Организация предоставления услуг в сфере библиотечного обслуживания населения муниципального образования «Город Астрахань»</t>
    </r>
  </si>
  <si>
    <r>
      <rPr>
        <b/>
        <sz val="12"/>
        <color theme="1"/>
        <rFont val="Times New Roman"/>
        <family val="1"/>
        <charset val="204"/>
      </rPr>
      <t>Задача 1.1.</t>
    </r>
    <r>
      <rPr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    Сохранение сети муниципальных библиотек города Астрахани, создание условий для повышения качества и разнообразия предоставляемых ими услуг</t>
    </r>
  </si>
  <si>
    <r>
      <rPr>
        <b/>
        <sz val="12"/>
        <color theme="1"/>
        <rFont val="Times New Roman"/>
        <family val="1"/>
        <charset val="204"/>
      </rPr>
      <t>Мероприятие 1.1.1.</t>
    </r>
    <r>
      <rPr>
        <sz val="12"/>
        <color theme="1"/>
        <rFont val="Times New Roman"/>
        <family val="1"/>
        <charset val="204"/>
      </rPr>
      <t xml:space="preserve">                                                                                      Библиотечное обслуживание населения муниципального образования «Город Астрахань», реализация библиотечных программ и творческих инновационных проектов </t>
    </r>
  </si>
  <si>
    <r>
      <t>Мероприятие 1.1.2.</t>
    </r>
    <r>
      <rPr>
        <sz val="12"/>
        <color theme="1"/>
        <rFont val="Times New Roman"/>
        <family val="1"/>
        <charset val="204"/>
      </rPr>
      <t xml:space="preserve"> Формирование книжного фонда МКУК «ЦГБС»</t>
    </r>
    <r>
      <rPr>
        <b/>
        <sz val="12"/>
        <color theme="1"/>
        <rFont val="Times New Roman"/>
        <family val="1"/>
        <charset val="204"/>
      </rPr>
      <t xml:space="preserve">                                                                 </t>
    </r>
  </si>
  <si>
    <r>
      <rPr>
        <b/>
        <sz val="12"/>
        <color theme="1"/>
        <rFont val="Times New Roman"/>
        <family val="1"/>
        <charset val="204"/>
      </rPr>
      <t xml:space="preserve">Мероприятие 1.1.3.  </t>
    </r>
    <r>
      <rPr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        Иные межбюджетные трансферты из бюджета Астраханской области муниципальному образованию на частичное доведение размера средней заработной платы работников муниципальных учреждений культуры в целях реализации Указа Президента Российской Федерации от 07.05.2012 № 597 «О мероприятиях по реализации государственной социальной политики» </t>
    </r>
  </si>
  <si>
    <t>Управление культуры администрации города Астрахани  МКУК «ЦГБС»</t>
  </si>
  <si>
    <t>Приложение 2</t>
  </si>
  <si>
    <t>к муниципальной программе муниципального</t>
  </si>
  <si>
    <t xml:space="preserve">образования "Город Астрахань" "Развитие культуры </t>
  </si>
  <si>
    <r>
      <rPr>
        <b/>
        <sz val="12"/>
        <rFont val="Times New Roman"/>
        <family val="1"/>
        <charset val="204"/>
      </rPr>
      <t>Задача 1.2.</t>
    </r>
    <r>
      <rPr>
        <sz val="12"/>
        <rFont val="Times New Roman"/>
        <family val="1"/>
        <charset val="204"/>
      </rPr>
      <t xml:space="preserve">                                                                                                                                        Организация культурно - досуговой деятельности на территории муниципального образования «Город Астрахань»</t>
    </r>
  </si>
  <si>
    <r>
      <rPr>
        <b/>
        <sz val="12"/>
        <color theme="1"/>
        <rFont val="Times New Roman"/>
        <family val="1"/>
        <charset val="204"/>
      </rPr>
      <t>Мероприятие 1.1.6.</t>
    </r>
    <r>
      <rPr>
        <sz val="12"/>
        <color theme="1"/>
        <rFont val="Times New Roman"/>
        <family val="1"/>
        <charset val="204"/>
      </rPr>
      <t xml:space="preserve">                                                                                  Субсидия на увеличение минимального размера оплаты труда, установленного Федеральным законом от 19.06.2000 № № 82-ФЗ «О минимальном размере оплаты труда»</t>
    </r>
  </si>
  <si>
    <t>Приложение 3</t>
  </si>
  <si>
    <r>
      <t xml:space="preserve">Мероприятие 1.1.6.                                                                       </t>
    </r>
    <r>
      <rPr>
        <sz val="12"/>
        <color theme="1"/>
        <rFont val="Times New Roman"/>
        <family val="1"/>
        <charset val="204"/>
      </rPr>
      <t xml:space="preserve"> Развитие территориальных округов.  Укрепление материально-технической базы                        </t>
    </r>
  </si>
  <si>
    <r>
      <t xml:space="preserve">Мероприятие 1.1.7.                                                                       </t>
    </r>
    <r>
      <rPr>
        <sz val="12"/>
        <color theme="1"/>
        <rFont val="Times New Roman"/>
        <family val="1"/>
        <charset val="204"/>
      </rPr>
      <t xml:space="preserve"> Развитие территориальных округов.  Укрепление материально-технической базы                        </t>
    </r>
  </si>
  <si>
    <r>
      <t xml:space="preserve">Мероприятие 1.1.4.                                                                       </t>
    </r>
    <r>
      <rPr>
        <sz val="12"/>
        <color theme="1"/>
        <rFont val="Times New Roman"/>
        <family val="1"/>
        <charset val="204"/>
      </rPr>
      <t xml:space="preserve"> Развитие территориальных округов.  Укрепление материально-технической базы                        </t>
    </r>
  </si>
  <si>
    <t>=</t>
  </si>
  <si>
    <r>
      <t xml:space="preserve">Мероприятие 1.1.6.                                                  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 xml:space="preserve"> Развитие территориальных округов.  Укрепление материально-технической базы                        </t>
    </r>
  </si>
  <si>
    <r>
      <t xml:space="preserve">Мероприятие 1.1.7.                     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 xml:space="preserve"> Развитие территориальных округов.  Укрепление материально-технической базы                        </t>
    </r>
  </si>
  <si>
    <r>
      <t xml:space="preserve">Мероприятие 1.1.4.                   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 xml:space="preserve"> Развитие территориальных округов.  Укрепление материально-технической базы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</si>
</sst>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_р_._-;\-* #,##0.00_р_._-;_-* &quot;-&quot;??_р_._-;_-@_-"/>
    <numFmt numFmtId="164" formatCode="#,##0.0"/>
    <numFmt numFmtId="165" formatCode="_-* #,##0_р_._-;\-* #,##0_р_._-;_-* &quot;-&quot;??_р_._-;_-@_-"/>
    <numFmt numFmtId="166" formatCode="_-* #,##0.0_р_._-;\-* #,##0.0_р_._-;_-* &quot;-&quot;??_р_._-;_-@_-"/>
    <numFmt numFmtId="167" formatCode="_-* #,##0.0_р_._-;\-* #,##0.0_р_._-;_-* &quot;-&quot;?_р_._-;_-@_-"/>
    <numFmt numFmtId="168" formatCode="#,##0.00_ ;\-#,##0.00\ "/>
    <numFmt numFmtId="169" formatCode="_-* #,##0.00_р_._-;\-* #,##0.00_р_._-;_-* &quot;-&quot;?_р_.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b/>
      <sz val="12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264">
    <xf numFmtId="0" fontId="0" fillId="0" borderId="0" xfId="0"/>
    <xf numFmtId="0" fontId="0" fillId="0" borderId="0" xfId="0" applyFont="1"/>
    <xf numFmtId="0" fontId="0" fillId="0" borderId="0" xfId="0" applyFont="1" applyBorder="1"/>
    <xf numFmtId="0" fontId="3" fillId="0" borderId="0" xfId="0" applyFont="1"/>
    <xf numFmtId="0" fontId="2" fillId="0" borderId="0" xfId="0" applyFont="1"/>
    <xf numFmtId="0" fontId="1" fillId="0" borderId="0" xfId="0" applyFont="1" applyBorder="1" applyAlignment="1">
      <alignment horizontal="center" vertical="center" wrapText="1"/>
    </xf>
    <xf numFmtId="0" fontId="5" fillId="0" borderId="0" xfId="0" applyFont="1"/>
    <xf numFmtId="0" fontId="1" fillId="0" borderId="0" xfId="0" applyFont="1" applyBorder="1" applyAlignment="1">
      <alignment horizontal="left" vertical="top" wrapText="1"/>
    </xf>
    <xf numFmtId="0" fontId="0" fillId="0" borderId="0" xfId="0" applyFont="1" applyBorder="1" applyAlignment="1">
      <alignment horizontal="left" vertical="top"/>
    </xf>
    <xf numFmtId="0" fontId="2" fillId="0" borderId="0" xfId="0" applyFont="1" applyBorder="1"/>
    <xf numFmtId="167" fontId="6" fillId="0" borderId="0" xfId="0" applyNumberFormat="1" applyFont="1"/>
    <xf numFmtId="0" fontId="1" fillId="0" borderId="0" xfId="0" applyFont="1" applyBorder="1"/>
    <xf numFmtId="0" fontId="1" fillId="0" borderId="0" xfId="0" applyFont="1"/>
    <xf numFmtId="166" fontId="3" fillId="2" borderId="0" xfId="0" applyNumberFormat="1" applyFont="1" applyFill="1" applyBorder="1" applyAlignment="1">
      <alignment horizontal="center" vertical="center" wrapText="1"/>
    </xf>
    <xf numFmtId="43" fontId="0" fillId="0" borderId="0" xfId="0" applyNumberFormat="1"/>
    <xf numFmtId="0" fontId="2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left" vertical="top" wrapText="1"/>
    </xf>
    <xf numFmtId="167" fontId="5" fillId="2" borderId="1" xfId="0" applyNumberFormat="1" applyFont="1" applyFill="1" applyBorder="1" applyAlignment="1">
      <alignment horizontal="center" vertical="center" wrapText="1"/>
    </xf>
    <xf numFmtId="167" fontId="2" fillId="2" borderId="1" xfId="0" applyNumberFormat="1" applyFont="1" applyFill="1" applyBorder="1" applyAlignment="1">
      <alignment horizontal="center" vertical="center" wrapText="1"/>
    </xf>
    <xf numFmtId="4" fontId="2" fillId="2" borderId="1" xfId="0" applyNumberFormat="1" applyFont="1" applyFill="1" applyBorder="1"/>
    <xf numFmtId="0" fontId="2" fillId="2" borderId="1" xfId="0" applyFont="1" applyFill="1" applyBorder="1"/>
    <xf numFmtId="164" fontId="5" fillId="2" borderId="1" xfId="0" applyNumberFormat="1" applyFont="1" applyFill="1" applyBorder="1"/>
    <xf numFmtId="164" fontId="2" fillId="2" borderId="1" xfId="0" applyNumberFormat="1" applyFont="1" applyFill="1" applyBorder="1"/>
    <xf numFmtId="0" fontId="5" fillId="2" borderId="1" xfId="0" applyFont="1" applyFill="1" applyBorder="1" applyAlignment="1">
      <alignment wrapText="1"/>
    </xf>
    <xf numFmtId="0" fontId="5" fillId="2" borderId="1" xfId="0" applyFont="1" applyFill="1" applyBorder="1"/>
    <xf numFmtId="0" fontId="5" fillId="0" borderId="0" xfId="0" applyFont="1" applyBorder="1" applyAlignment="1">
      <alignment horizontal="left" vertical="top"/>
    </xf>
    <xf numFmtId="0" fontId="9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center" vertical="center" wrapText="1"/>
    </xf>
    <xf numFmtId="0" fontId="5" fillId="0" borderId="0" xfId="0" applyFont="1" applyBorder="1"/>
    <xf numFmtId="167" fontId="5" fillId="0" borderId="0" xfId="0" applyNumberFormat="1" applyFont="1" applyBorder="1"/>
    <xf numFmtId="43" fontId="2" fillId="2" borderId="0" xfId="0" applyNumberFormat="1" applyFont="1" applyFill="1" applyBorder="1"/>
    <xf numFmtId="43" fontId="5" fillId="2" borderId="0" xfId="0" applyNumberFormat="1" applyFont="1" applyFill="1" applyBorder="1"/>
    <xf numFmtId="43" fontId="0" fillId="2" borderId="0" xfId="0" applyNumberFormat="1" applyFont="1" applyFill="1" applyBorder="1"/>
    <xf numFmtId="43" fontId="0" fillId="2" borderId="0" xfId="0" applyNumberFormat="1" applyFill="1" applyBorder="1"/>
    <xf numFmtId="43" fontId="0" fillId="2" borderId="0" xfId="0" applyNumberFormat="1" applyFill="1"/>
    <xf numFmtId="43" fontId="0" fillId="2" borderId="0" xfId="0" applyNumberFormat="1" applyFont="1" applyFill="1"/>
    <xf numFmtId="43" fontId="0" fillId="0" borderId="0" xfId="0" applyNumberFormat="1" applyFont="1"/>
    <xf numFmtId="0" fontId="2" fillId="0" borderId="2" xfId="0" applyFont="1" applyBorder="1" applyAlignment="1">
      <alignment horizontal="center" vertical="top"/>
    </xf>
    <xf numFmtId="164" fontId="2" fillId="2" borderId="1" xfId="0" applyNumberFormat="1" applyFont="1" applyFill="1" applyBorder="1" applyAlignment="1">
      <alignment horizontal="center" wrapText="1"/>
    </xf>
    <xf numFmtId="167" fontId="5" fillId="2" borderId="1" xfId="0" applyNumberFormat="1" applyFont="1" applyFill="1" applyBorder="1" applyAlignment="1">
      <alignment wrapText="1"/>
    </xf>
    <xf numFmtId="0" fontId="2" fillId="2" borderId="1" xfId="0" applyNumberFormat="1" applyFont="1" applyFill="1" applyBorder="1" applyAlignment="1">
      <alignment horizontal="left" vertical="top" wrapText="1"/>
    </xf>
    <xf numFmtId="43" fontId="5" fillId="2" borderId="1" xfId="0" applyNumberFormat="1" applyFont="1" applyFill="1" applyBorder="1" applyAlignment="1">
      <alignment wrapText="1"/>
    </xf>
    <xf numFmtId="4" fontId="5" fillId="2" borderId="1" xfId="0" applyNumberFormat="1" applyFont="1" applyFill="1" applyBorder="1" applyAlignment="1"/>
    <xf numFmtId="43" fontId="0" fillId="3" borderId="0" xfId="0" applyNumberFormat="1" applyFill="1"/>
    <xf numFmtId="4" fontId="0" fillId="0" borderId="0" xfId="0" applyNumberFormat="1"/>
    <xf numFmtId="169" fontId="2" fillId="2" borderId="1" xfId="0" applyNumberFormat="1" applyFont="1" applyFill="1" applyBorder="1" applyAlignment="1">
      <alignment horizontal="center" vertical="center" wrapText="1"/>
    </xf>
    <xf numFmtId="0" fontId="0" fillId="0" borderId="0" xfId="0" applyBorder="1"/>
    <xf numFmtId="43" fontId="0" fillId="0" borderId="0" xfId="0" applyNumberFormat="1" applyBorder="1"/>
    <xf numFmtId="0" fontId="3" fillId="0" borderId="0" xfId="0" applyFont="1" applyBorder="1"/>
    <xf numFmtId="166" fontId="2" fillId="0" borderId="0" xfId="0" applyNumberFormat="1" applyFont="1" applyBorder="1"/>
    <xf numFmtId="166" fontId="0" fillId="0" borderId="0" xfId="0" applyNumberFormat="1" applyBorder="1"/>
    <xf numFmtId="167" fontId="0" fillId="0" borderId="0" xfId="0" applyNumberFormat="1" applyBorder="1"/>
    <xf numFmtId="43" fontId="5" fillId="2" borderId="1" xfId="0" applyNumberFormat="1" applyFont="1" applyFill="1" applyBorder="1" applyAlignment="1">
      <alignment horizontal="right"/>
    </xf>
    <xf numFmtId="43" fontId="5" fillId="2" borderId="0" xfId="0" applyNumberFormat="1" applyFont="1" applyFill="1" applyAlignment="1">
      <alignment horizontal="right"/>
    </xf>
    <xf numFmtId="43" fontId="5" fillId="2" borderId="1" xfId="1" applyNumberFormat="1" applyFont="1" applyFill="1" applyBorder="1" applyAlignment="1">
      <alignment horizontal="right"/>
    </xf>
    <xf numFmtId="43" fontId="9" fillId="2" borderId="1" xfId="0" applyNumberFormat="1" applyFont="1" applyFill="1" applyBorder="1" applyAlignment="1">
      <alignment horizontal="right" vertical="center"/>
    </xf>
    <xf numFmtId="43" fontId="5" fillId="0" borderId="1" xfId="0" applyNumberFormat="1" applyFont="1" applyFill="1" applyBorder="1" applyAlignment="1">
      <alignment horizontal="right"/>
    </xf>
    <xf numFmtId="4" fontId="2" fillId="0" borderId="1" xfId="0" applyNumberFormat="1" applyFont="1" applyFill="1" applyBorder="1" applyAlignment="1">
      <alignment horizontal="right" vertical="center"/>
    </xf>
    <xf numFmtId="43" fontId="2" fillId="2" borderId="1" xfId="0" applyNumberFormat="1" applyFont="1" applyFill="1" applyBorder="1" applyAlignment="1">
      <alignment horizontal="right"/>
    </xf>
    <xf numFmtId="43" fontId="2" fillId="2" borderId="0" xfId="0" applyNumberFormat="1" applyFont="1" applyFill="1" applyBorder="1" applyAlignment="1">
      <alignment horizontal="right"/>
    </xf>
    <xf numFmtId="43" fontId="5" fillId="2" borderId="0" xfId="0" applyNumberFormat="1" applyFont="1" applyFill="1" applyBorder="1" applyAlignment="1">
      <alignment horizontal="right"/>
    </xf>
    <xf numFmtId="43" fontId="2" fillId="2" borderId="0" xfId="0" applyNumberFormat="1" applyFont="1" applyFill="1" applyBorder="1" applyAlignment="1">
      <alignment horizontal="right" vertical="center" wrapText="1"/>
    </xf>
    <xf numFmtId="169" fontId="5" fillId="2" borderId="1" xfId="0" applyNumberFormat="1" applyFont="1" applyFill="1" applyBorder="1" applyAlignment="1">
      <alignment horizontal="center" vertical="center" wrapText="1"/>
    </xf>
    <xf numFmtId="43" fontId="2" fillId="2" borderId="1" xfId="0" applyNumberFormat="1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top" wrapText="1"/>
    </xf>
    <xf numFmtId="0" fontId="5" fillId="0" borderId="1" xfId="0" applyFont="1" applyBorder="1" applyAlignment="1">
      <alignment horizontal="center" vertical="top"/>
    </xf>
    <xf numFmtId="43" fontId="2" fillId="2" borderId="1" xfId="1" applyNumberFormat="1" applyFont="1" applyFill="1" applyBorder="1" applyAlignment="1">
      <alignment horizontal="right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3" fontId="2" fillId="2" borderId="1" xfId="0" applyNumberFormat="1" applyFont="1" applyFill="1" applyBorder="1" applyAlignment="1">
      <alignment horizontal="right" vertical="center" wrapText="1"/>
    </xf>
    <xf numFmtId="2" fontId="2" fillId="2" borderId="1" xfId="0" applyNumberFormat="1" applyFont="1" applyFill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2" fontId="2" fillId="2" borderId="1" xfId="1" applyNumberFormat="1" applyFont="1" applyFill="1" applyBorder="1" applyAlignment="1">
      <alignment horizontal="right" vertical="center"/>
    </xf>
    <xf numFmtId="2" fontId="2" fillId="2" borderId="1" xfId="0" applyNumberFormat="1" applyFont="1" applyFill="1" applyBorder="1" applyAlignment="1">
      <alignment horizontal="right" vertical="center"/>
    </xf>
    <xf numFmtId="168" fontId="2" fillId="2" borderId="1" xfId="0" applyNumberFormat="1" applyFont="1" applyFill="1" applyBorder="1" applyAlignment="1">
      <alignment horizontal="right" vertical="center" wrapText="1"/>
    </xf>
    <xf numFmtId="43" fontId="2" fillId="2" borderId="1" xfId="1" applyNumberFormat="1" applyFont="1" applyFill="1" applyBorder="1" applyAlignment="1">
      <alignment horizontal="right" vertical="center"/>
    </xf>
    <xf numFmtId="0" fontId="2" fillId="2" borderId="4" xfId="0" applyFont="1" applyFill="1" applyBorder="1" applyAlignment="1">
      <alignment horizontal="center" vertical="center" wrapText="1"/>
    </xf>
    <xf numFmtId="43" fontId="5" fillId="2" borderId="1" xfId="0" applyNumberFormat="1" applyFont="1" applyFill="1" applyBorder="1" applyAlignment="1">
      <alignment horizontal="right" vertical="center"/>
    </xf>
    <xf numFmtId="0" fontId="2" fillId="0" borderId="1" xfId="0" applyFont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/>
    <xf numFmtId="164" fontId="5" fillId="2" borderId="1" xfId="0" applyNumberFormat="1" applyFont="1" applyFill="1" applyBorder="1" applyAlignment="1"/>
    <xf numFmtId="43" fontId="2" fillId="2" borderId="3" xfId="0" applyNumberFormat="1" applyFont="1" applyFill="1" applyBorder="1" applyAlignment="1">
      <alignment horizontal="right" vertical="center" wrapText="1"/>
    </xf>
    <xf numFmtId="168" fontId="2" fillId="2" borderId="1" xfId="0" applyNumberFormat="1" applyFont="1" applyFill="1" applyBorder="1" applyAlignment="1">
      <alignment horizontal="right" vertical="center"/>
    </xf>
    <xf numFmtId="43" fontId="2" fillId="2" borderId="0" xfId="1" applyNumberFormat="1" applyFont="1" applyFill="1" applyBorder="1" applyAlignment="1">
      <alignment horizontal="center" vertical="center" wrapText="1"/>
    </xf>
    <xf numFmtId="43" fontId="2" fillId="0" borderId="1" xfId="0" applyNumberFormat="1" applyFont="1" applyFill="1" applyBorder="1" applyAlignment="1">
      <alignment horizontal="right" vertical="center"/>
    </xf>
    <xf numFmtId="43" fontId="2" fillId="2" borderId="0" xfId="1" applyNumberFormat="1" applyFont="1" applyFill="1" applyBorder="1" applyAlignment="1">
      <alignment horizontal="center" vertical="center" wrapText="1"/>
    </xf>
    <xf numFmtId="43" fontId="2" fillId="2" borderId="1" xfId="0" applyNumberFormat="1" applyFont="1" applyFill="1" applyBorder="1" applyAlignment="1">
      <alignment horizontal="right" vertical="center"/>
    </xf>
    <xf numFmtId="43" fontId="2" fillId="2" borderId="1" xfId="0" applyNumberFormat="1" applyFont="1" applyFill="1" applyBorder="1" applyAlignment="1">
      <alignment horizontal="right" vertical="center" wrapText="1"/>
    </xf>
    <xf numFmtId="0" fontId="2" fillId="2" borderId="1" xfId="0" applyFont="1" applyFill="1" applyBorder="1" applyAlignment="1"/>
    <xf numFmtId="0" fontId="2" fillId="2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top" wrapText="1"/>
    </xf>
    <xf numFmtId="0" fontId="5" fillId="0" borderId="1" xfId="0" applyFont="1" applyBorder="1" applyAlignment="1">
      <alignment horizontal="center" vertical="top"/>
    </xf>
    <xf numFmtId="168" fontId="2" fillId="2" borderId="1" xfId="0" applyNumberFormat="1" applyFont="1" applyFill="1" applyBorder="1" applyAlignment="1">
      <alignment horizontal="center" vertical="center" wrapText="1"/>
    </xf>
    <xf numFmtId="43" fontId="2" fillId="2" borderId="1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43" fontId="2" fillId="2" borderId="1" xfId="0" applyNumberFormat="1" applyFont="1" applyFill="1" applyBorder="1" applyAlignment="1">
      <alignment horizontal="center" vertical="center" wrapText="1"/>
    </xf>
    <xf numFmtId="43" fontId="9" fillId="2" borderId="1" xfId="0" applyNumberFormat="1" applyFont="1" applyFill="1" applyBorder="1" applyAlignment="1">
      <alignment horizontal="center" vertical="center"/>
    </xf>
    <xf numFmtId="43" fontId="2" fillId="0" borderId="1" xfId="0" applyNumberFormat="1" applyFont="1" applyFill="1" applyBorder="1" applyAlignment="1">
      <alignment horizontal="center" vertical="center"/>
    </xf>
    <xf numFmtId="43" fontId="5" fillId="2" borderId="1" xfId="0" applyNumberFormat="1" applyFont="1" applyFill="1" applyBorder="1" applyAlignment="1">
      <alignment horizontal="center"/>
    </xf>
    <xf numFmtId="0" fontId="5" fillId="0" borderId="2" xfId="0" applyFont="1" applyBorder="1" applyAlignment="1">
      <alignment horizontal="center" vertical="top"/>
    </xf>
    <xf numFmtId="0" fontId="7" fillId="2" borderId="0" xfId="0" applyFont="1" applyFill="1" applyBorder="1" applyAlignment="1">
      <alignment horizontal="left" vertical="top" wrapText="1"/>
    </xf>
    <xf numFmtId="2" fontId="2" fillId="2" borderId="1" xfId="0" applyNumberFormat="1" applyFont="1" applyFill="1" applyBorder="1" applyAlignment="1">
      <alignment horizontal="center" vertical="center" wrapText="1"/>
    </xf>
    <xf numFmtId="168" fontId="2" fillId="2" borderId="1" xfId="0" applyNumberFormat="1" applyFont="1" applyFill="1" applyBorder="1" applyAlignment="1">
      <alignment horizontal="center" vertical="center"/>
    </xf>
    <xf numFmtId="39" fontId="2" fillId="2" borderId="1" xfId="0" applyNumberFormat="1" applyFont="1" applyFill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43" fontId="2" fillId="2" borderId="1" xfId="1" applyNumberFormat="1" applyFont="1" applyFill="1" applyBorder="1" applyAlignment="1">
      <alignment horizontal="center" vertical="center" wrapText="1"/>
    </xf>
    <xf numFmtId="43" fontId="5" fillId="2" borderId="1" xfId="0" applyNumberFormat="1" applyFont="1" applyFill="1" applyBorder="1" applyAlignment="1">
      <alignment horizontal="center" vertical="center"/>
    </xf>
    <xf numFmtId="43" fontId="2" fillId="2" borderId="1" xfId="0" applyNumberFormat="1" applyFont="1" applyFill="1" applyBorder="1" applyAlignment="1">
      <alignment horizontal="right" vertical="center" wrapText="1"/>
    </xf>
    <xf numFmtId="2" fontId="2" fillId="2" borderId="1" xfId="0" applyNumberFormat="1" applyFont="1" applyFill="1" applyBorder="1" applyAlignment="1">
      <alignment horizontal="right" vertical="center" wrapText="1"/>
    </xf>
    <xf numFmtId="168" fontId="2" fillId="2" borderId="1" xfId="0" applyNumberFormat="1" applyFont="1" applyFill="1" applyBorder="1" applyAlignment="1">
      <alignment horizontal="right" vertical="center" wrapText="1"/>
    </xf>
    <xf numFmtId="43" fontId="2" fillId="2" borderId="1" xfId="0" applyNumberFormat="1" applyFont="1" applyFill="1" applyBorder="1" applyAlignment="1">
      <alignment horizontal="right" vertical="center"/>
    </xf>
    <xf numFmtId="2" fontId="2" fillId="2" borderId="1" xfId="0" applyNumberFormat="1" applyFont="1" applyFill="1" applyBorder="1" applyAlignment="1">
      <alignment horizontal="center" vertical="center"/>
    </xf>
    <xf numFmtId="43" fontId="2" fillId="2" borderId="1" xfId="0" applyNumberFormat="1" applyFont="1" applyFill="1" applyBorder="1" applyAlignment="1">
      <alignment horizontal="center" vertical="center" wrapText="1"/>
    </xf>
    <xf numFmtId="168" fontId="2" fillId="2" borderId="1" xfId="0" applyNumberFormat="1" applyFont="1" applyFill="1" applyBorder="1" applyAlignment="1">
      <alignment horizontal="center" vertical="center" wrapText="1"/>
    </xf>
    <xf numFmtId="168" fontId="2" fillId="2" borderId="1" xfId="0" applyNumberFormat="1" applyFont="1" applyFill="1" applyBorder="1" applyAlignment="1">
      <alignment horizontal="right" vertical="center"/>
    </xf>
    <xf numFmtId="2" fontId="2" fillId="2" borderId="1" xfId="0" applyNumberFormat="1" applyFont="1" applyFill="1" applyBorder="1" applyAlignment="1">
      <alignment horizontal="right" vertical="center"/>
    </xf>
    <xf numFmtId="168" fontId="2" fillId="0" borderId="1" xfId="0" applyNumberFormat="1" applyFont="1" applyFill="1" applyBorder="1" applyAlignment="1">
      <alignment horizontal="center" vertical="center" wrapText="1"/>
    </xf>
    <xf numFmtId="43" fontId="2" fillId="0" borderId="1" xfId="0" applyNumberFormat="1" applyFont="1" applyFill="1" applyBorder="1" applyAlignment="1">
      <alignment horizontal="center" vertical="center" wrapText="1"/>
    </xf>
    <xf numFmtId="43" fontId="3" fillId="0" borderId="0" xfId="0" applyNumberFormat="1" applyFont="1" applyBorder="1"/>
    <xf numFmtId="43" fontId="11" fillId="0" borderId="0" xfId="0" applyNumberFormat="1" applyFont="1" applyBorder="1"/>
    <xf numFmtId="0" fontId="2" fillId="0" borderId="1" xfId="0" applyFont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/>
    </xf>
    <xf numFmtId="0" fontId="2" fillId="2" borderId="1" xfId="0" applyFont="1" applyFill="1" applyBorder="1" applyAlignment="1">
      <alignment horizontal="left" vertical="top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/>
    </xf>
    <xf numFmtId="0" fontId="7" fillId="2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/>
    <xf numFmtId="164" fontId="5" fillId="2" borderId="1" xfId="0" applyNumberFormat="1" applyFont="1" applyFill="1" applyBorder="1" applyAlignment="1"/>
    <xf numFmtId="0" fontId="5" fillId="0" borderId="2" xfId="0" applyFont="1" applyBorder="1" applyAlignment="1">
      <alignment horizontal="center" vertical="top"/>
    </xf>
    <xf numFmtId="43" fontId="2" fillId="2" borderId="0" xfId="1" applyNumberFormat="1" applyFont="1" applyFill="1" applyBorder="1" applyAlignment="1">
      <alignment horizontal="center" vertical="center" wrapText="1"/>
    </xf>
    <xf numFmtId="168" fontId="0" fillId="0" borderId="0" xfId="0" applyNumberFormat="1"/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/>
    <xf numFmtId="43" fontId="2" fillId="2" borderId="2" xfId="0" applyNumberFormat="1" applyFont="1" applyFill="1" applyBorder="1" applyAlignment="1">
      <alignment horizontal="right" vertical="center" wrapText="1"/>
    </xf>
    <xf numFmtId="43" fontId="2" fillId="2" borderId="3" xfId="0" applyNumberFormat="1" applyFont="1" applyFill="1" applyBorder="1" applyAlignment="1">
      <alignment horizontal="right" vertical="center" wrapText="1"/>
    </xf>
    <xf numFmtId="43" fontId="2" fillId="2" borderId="1" xfId="0" applyNumberFormat="1" applyFont="1" applyFill="1" applyBorder="1" applyAlignment="1">
      <alignment horizontal="right" vertical="center" wrapText="1"/>
    </xf>
    <xf numFmtId="43" fontId="3" fillId="2" borderId="0" xfId="1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2" fillId="0" borderId="2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3" fontId="2" fillId="2" borderId="2" xfId="1" applyNumberFormat="1" applyFont="1" applyFill="1" applyBorder="1" applyAlignment="1">
      <alignment horizontal="right" vertical="center" wrapText="1"/>
    </xf>
    <xf numFmtId="43" fontId="2" fillId="2" borderId="3" xfId="1" applyNumberFormat="1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center" vertical="top"/>
    </xf>
    <xf numFmtId="0" fontId="5" fillId="2" borderId="1" xfId="0" applyFont="1" applyFill="1" applyBorder="1" applyAlignment="1">
      <alignment horizontal="center" vertical="top"/>
    </xf>
    <xf numFmtId="0" fontId="7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 wrapText="1"/>
    </xf>
    <xf numFmtId="0" fontId="5" fillId="2" borderId="3" xfId="0" applyFont="1" applyFill="1" applyBorder="1" applyAlignment="1">
      <alignment horizontal="center" vertical="center" wrapText="1"/>
    </xf>
    <xf numFmtId="43" fontId="5" fillId="2" borderId="1" xfId="0" applyNumberFormat="1" applyFont="1" applyFill="1" applyBorder="1" applyAlignment="1">
      <alignment horizontal="right" vertical="center" wrapText="1"/>
    </xf>
    <xf numFmtId="2" fontId="2" fillId="2" borderId="1" xfId="0" applyNumberFormat="1" applyFont="1" applyFill="1" applyBorder="1" applyAlignment="1">
      <alignment horizontal="right" vertical="center" wrapText="1"/>
    </xf>
    <xf numFmtId="2" fontId="5" fillId="2" borderId="1" xfId="0" applyNumberFormat="1" applyFont="1" applyFill="1" applyBorder="1" applyAlignment="1">
      <alignment horizontal="right" vertical="center" wrapText="1"/>
    </xf>
    <xf numFmtId="0" fontId="2" fillId="2" borderId="2" xfId="0" applyFont="1" applyFill="1" applyBorder="1" applyAlignment="1">
      <alignment horizontal="left" vertical="top" wrapText="1"/>
    </xf>
    <xf numFmtId="0" fontId="2" fillId="2" borderId="3" xfId="0" applyFont="1" applyFill="1" applyBorder="1" applyAlignment="1">
      <alignment horizontal="left" vertical="top" wrapText="1"/>
    </xf>
    <xf numFmtId="164" fontId="2" fillId="2" borderId="2" xfId="0" applyNumberFormat="1" applyFont="1" applyFill="1" applyBorder="1" applyAlignment="1">
      <alignment horizontal="center" vertical="center" wrapText="1"/>
    </xf>
    <xf numFmtId="3" fontId="5" fillId="2" borderId="1" xfId="0" applyNumberFormat="1" applyFont="1" applyFill="1" applyBorder="1" applyAlignment="1">
      <alignment horizontal="center" vertical="center" wrapText="1"/>
    </xf>
    <xf numFmtId="43" fontId="2" fillId="2" borderId="1" xfId="1" applyNumberFormat="1" applyFont="1" applyFill="1" applyBorder="1" applyAlignment="1">
      <alignment horizontal="right" vertical="center" wrapText="1"/>
    </xf>
    <xf numFmtId="168" fontId="2" fillId="2" borderId="1" xfId="0" applyNumberFormat="1" applyFont="1" applyFill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9" fillId="2" borderId="1" xfId="0" applyFont="1" applyFill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top" wrapText="1"/>
    </xf>
    <xf numFmtId="0" fontId="0" fillId="0" borderId="1" xfId="0" applyBorder="1" applyAlignment="1">
      <alignment horizontal="center" vertical="center"/>
    </xf>
    <xf numFmtId="43" fontId="2" fillId="2" borderId="1" xfId="1" applyNumberFormat="1" applyFont="1" applyFill="1" applyBorder="1" applyAlignment="1">
      <alignment horizontal="right" vertical="center"/>
    </xf>
    <xf numFmtId="2" fontId="2" fillId="2" borderId="1" xfId="1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43" fontId="2" fillId="2" borderId="1" xfId="0" applyNumberFormat="1" applyFont="1" applyFill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168" fontId="2" fillId="2" borderId="1" xfId="1" applyNumberFormat="1" applyFont="1" applyFill="1" applyBorder="1" applyAlignment="1">
      <alignment horizontal="right" vertical="center"/>
    </xf>
    <xf numFmtId="164" fontId="2" fillId="2" borderId="1" xfId="0" applyNumberFormat="1" applyFont="1" applyFill="1" applyBorder="1" applyAlignment="1">
      <alignment horizontal="center" vertical="center" wrapText="1"/>
    </xf>
    <xf numFmtId="43" fontId="5" fillId="2" borderId="1" xfId="0" applyNumberFormat="1" applyFont="1" applyFill="1" applyBorder="1" applyAlignment="1">
      <alignment horizontal="right" vertical="center"/>
    </xf>
    <xf numFmtId="43" fontId="5" fillId="2" borderId="1" xfId="1" applyNumberFormat="1" applyFont="1" applyFill="1" applyBorder="1" applyAlignment="1">
      <alignment horizontal="right" vertical="center"/>
    </xf>
    <xf numFmtId="0" fontId="5" fillId="0" borderId="1" xfId="0" applyFont="1" applyBorder="1" applyAlignment="1">
      <alignment horizontal="center" vertical="top"/>
    </xf>
    <xf numFmtId="0" fontId="7" fillId="2" borderId="1" xfId="0" applyFont="1" applyFill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/>
    </xf>
    <xf numFmtId="0" fontId="5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right" vertical="center"/>
    </xf>
    <xf numFmtId="0" fontId="2" fillId="2" borderId="1" xfId="0" applyFont="1" applyFill="1" applyBorder="1" applyAlignment="1">
      <alignment horizontal="left" vertical="top"/>
    </xf>
    <xf numFmtId="0" fontId="2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top" wrapText="1"/>
    </xf>
    <xf numFmtId="43" fontId="2" fillId="0" borderId="1" xfId="0" applyNumberFormat="1" applyFont="1" applyFill="1" applyBorder="1" applyAlignment="1">
      <alignment horizontal="right" vertical="center"/>
    </xf>
    <xf numFmtId="0" fontId="2" fillId="2" borderId="1" xfId="0" applyFont="1" applyFill="1" applyBorder="1" applyAlignment="1"/>
    <xf numFmtId="167" fontId="5" fillId="2" borderId="1" xfId="0" applyNumberFormat="1" applyFont="1" applyFill="1" applyBorder="1" applyAlignment="1"/>
    <xf numFmtId="0" fontId="5" fillId="2" borderId="1" xfId="0" applyFont="1" applyFill="1" applyBorder="1" applyAlignment="1"/>
    <xf numFmtId="2" fontId="2" fillId="2" borderId="1" xfId="0" applyNumberFormat="1" applyFont="1" applyFill="1" applyBorder="1" applyAlignment="1">
      <alignment horizontal="center" vertical="center"/>
    </xf>
    <xf numFmtId="164" fontId="5" fillId="2" borderId="1" xfId="0" applyNumberFormat="1" applyFont="1" applyFill="1" applyBorder="1" applyAlignment="1"/>
    <xf numFmtId="4" fontId="5" fillId="2" borderId="1" xfId="0" applyNumberFormat="1" applyFont="1" applyFill="1" applyBorder="1" applyAlignment="1">
      <alignment wrapText="1"/>
    </xf>
    <xf numFmtId="2" fontId="2" fillId="2" borderId="2" xfId="0" applyNumberFormat="1" applyFont="1" applyFill="1" applyBorder="1" applyAlignment="1">
      <alignment horizontal="center" vertical="center"/>
    </xf>
    <xf numFmtId="2" fontId="2" fillId="2" borderId="3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wrapText="1"/>
    </xf>
    <xf numFmtId="0" fontId="0" fillId="0" borderId="3" xfId="0" applyBorder="1" applyAlignment="1">
      <alignment wrapText="1"/>
    </xf>
    <xf numFmtId="0" fontId="2" fillId="2" borderId="2" xfId="0" applyFont="1" applyFill="1" applyBorder="1" applyAlignment="1"/>
    <xf numFmtId="0" fontId="0" fillId="0" borderId="3" xfId="0" applyBorder="1" applyAlignment="1"/>
    <xf numFmtId="0" fontId="2" fillId="2" borderId="1" xfId="0" applyFont="1" applyFill="1" applyBorder="1" applyAlignment="1">
      <alignment wrapText="1"/>
    </xf>
    <xf numFmtId="0" fontId="5" fillId="2" borderId="2" xfId="0" applyFont="1" applyFill="1" applyBorder="1" applyAlignment="1"/>
    <xf numFmtId="168" fontId="2" fillId="2" borderId="2" xfId="0" applyNumberFormat="1" applyFont="1" applyFill="1" applyBorder="1" applyAlignment="1">
      <alignment horizontal="center" vertical="center"/>
    </xf>
    <xf numFmtId="168" fontId="2" fillId="2" borderId="3" xfId="0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top"/>
    </xf>
    <xf numFmtId="165" fontId="5" fillId="2" borderId="1" xfId="0" applyNumberFormat="1" applyFont="1" applyFill="1" applyBorder="1" applyAlignment="1"/>
    <xf numFmtId="43" fontId="2" fillId="2" borderId="1" xfId="1" applyNumberFormat="1" applyFont="1" applyFill="1" applyBorder="1" applyAlignment="1">
      <alignment horizontal="center" vertical="center" wrapText="1"/>
    </xf>
    <xf numFmtId="43" fontId="5" fillId="2" borderId="1" xfId="1" applyNumberFormat="1" applyFont="1" applyFill="1" applyBorder="1" applyAlignment="1">
      <alignment horizontal="center" vertical="center" wrapText="1"/>
    </xf>
    <xf numFmtId="43" fontId="2" fillId="2" borderId="1" xfId="0" applyNumberFormat="1" applyFont="1" applyFill="1" applyBorder="1" applyAlignment="1">
      <alignment horizontal="center" vertical="center" wrapText="1"/>
    </xf>
    <xf numFmtId="43" fontId="5" fillId="2" borderId="1" xfId="0" applyNumberFormat="1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2" fontId="5" fillId="2" borderId="1" xfId="0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top" wrapText="1"/>
    </xf>
    <xf numFmtId="0" fontId="3" fillId="0" borderId="0" xfId="0" applyFont="1" applyAlignment="1"/>
    <xf numFmtId="43" fontId="3" fillId="2" borderId="0" xfId="0" applyNumberFormat="1" applyFont="1" applyFill="1" applyBorder="1" applyAlignment="1">
      <alignment horizontal="right"/>
    </xf>
    <xf numFmtId="43" fontId="3" fillId="2" borderId="0" xfId="0" applyNumberFormat="1" applyFont="1" applyFill="1" applyAlignment="1">
      <alignment horizontal="right"/>
    </xf>
    <xf numFmtId="0" fontId="2" fillId="0" borderId="0" xfId="0" applyFont="1" applyBorder="1" applyAlignment="1">
      <alignment horizontal="left" vertical="top"/>
    </xf>
    <xf numFmtId="0" fontId="2" fillId="0" borderId="0" xfId="0" applyFont="1" applyAlignment="1"/>
    <xf numFmtId="168" fontId="2" fillId="2" borderId="1" xfId="0" applyNumberFormat="1" applyFont="1" applyFill="1" applyBorder="1" applyAlignment="1">
      <alignment horizontal="center" vertical="center" wrapText="1"/>
    </xf>
    <xf numFmtId="168" fontId="5" fillId="2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/>
    </xf>
    <xf numFmtId="4" fontId="2" fillId="2" borderId="2" xfId="1" applyNumberFormat="1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4" fontId="2" fillId="2" borderId="2" xfId="0" applyNumberFormat="1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/>
    </xf>
    <xf numFmtId="4" fontId="2" fillId="2" borderId="3" xfId="1" applyNumberFormat="1" applyFont="1" applyFill="1" applyBorder="1" applyAlignment="1">
      <alignment horizontal="center" vertical="center" wrapText="1"/>
    </xf>
    <xf numFmtId="4" fontId="2" fillId="2" borderId="3" xfId="0" applyNumberFormat="1" applyFont="1" applyFill="1" applyBorder="1" applyAlignment="1">
      <alignment horizontal="center" vertical="center" wrapText="1"/>
    </xf>
    <xf numFmtId="4" fontId="2" fillId="2" borderId="1" xfId="1" applyNumberFormat="1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4" fontId="2" fillId="2" borderId="1" xfId="1" applyNumberFormat="1" applyFont="1" applyFill="1" applyBorder="1" applyAlignment="1">
      <alignment horizontal="center" vertical="center" wrapText="1"/>
    </xf>
    <xf numFmtId="4" fontId="2" fillId="2" borderId="3" xfId="0" applyNumberFormat="1" applyFont="1" applyFill="1" applyBorder="1" applyAlignment="1">
      <alignment horizontal="center" vertical="center" wrapText="1"/>
    </xf>
    <xf numFmtId="4" fontId="5" fillId="2" borderId="0" xfId="0" applyNumberFormat="1" applyFont="1" applyFill="1" applyAlignment="1">
      <alignment horizontal="center" vertical="center"/>
    </xf>
    <xf numFmtId="4" fontId="2" fillId="2" borderId="1" xfId="1" applyNumberFormat="1" applyFont="1" applyFill="1" applyBorder="1" applyAlignment="1">
      <alignment horizontal="center" vertical="center"/>
    </xf>
    <xf numFmtId="4" fontId="2" fillId="2" borderId="1" xfId="0" applyNumberFormat="1" applyFont="1" applyFill="1" applyBorder="1" applyAlignment="1">
      <alignment horizontal="center" vertical="center"/>
    </xf>
    <xf numFmtId="4" fontId="2" fillId="2" borderId="1" xfId="0" applyNumberFormat="1" applyFont="1" applyFill="1" applyBorder="1" applyAlignment="1">
      <alignment horizontal="center" vertical="center"/>
    </xf>
    <xf numFmtId="4" fontId="2" fillId="2" borderId="1" xfId="1" applyNumberFormat="1" applyFont="1" applyFill="1" applyBorder="1" applyAlignment="1">
      <alignment horizontal="center" vertical="center"/>
    </xf>
    <xf numFmtId="4" fontId="5" fillId="2" borderId="1" xfId="1" applyNumberFormat="1" applyFont="1" applyFill="1" applyBorder="1" applyAlignment="1">
      <alignment horizontal="center" vertical="center"/>
    </xf>
    <xf numFmtId="4" fontId="5" fillId="2" borderId="1" xfId="0" applyNumberFormat="1" applyFont="1" applyFill="1" applyBorder="1" applyAlignment="1">
      <alignment horizontal="center" vertical="center"/>
    </xf>
    <xf numFmtId="4" fontId="5" fillId="2" borderId="1" xfId="1" applyNumberFormat="1" applyFont="1" applyFill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4" fontId="9" fillId="2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/>
    </xf>
    <xf numFmtId="4" fontId="2" fillId="0" borderId="1" xfId="0" applyNumberFormat="1" applyFont="1" applyFill="1" applyBorder="1" applyAlignment="1">
      <alignment horizontal="center" vertical="center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2" borderId="2" xfId="0" applyNumberFormat="1" applyFont="1" applyFill="1" applyBorder="1" applyAlignment="1">
      <alignment horizontal="center" vertical="center"/>
    </xf>
    <xf numFmtId="4" fontId="2" fillId="2" borderId="3" xfId="0" applyNumberFormat="1" applyFont="1" applyFill="1" applyBorder="1" applyAlignment="1">
      <alignment horizontal="center" vertical="center"/>
    </xf>
    <xf numFmtId="4" fontId="5" fillId="2" borderId="1" xfId="1" applyNumberFormat="1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96"/>
  <sheetViews>
    <sheetView tabSelected="1" view="pageBreakPreview" zoomScale="50" zoomScaleNormal="80" zoomScaleSheetLayoutView="50" workbookViewId="0">
      <pane xSplit="4" topLeftCell="E1" activePane="topRight" state="frozen"/>
      <selection activeCell="A8" sqref="A8"/>
      <selection pane="topRight" activeCell="J27" sqref="J27"/>
    </sheetView>
  </sheetViews>
  <sheetFormatPr defaultRowHeight="15" x14ac:dyDescent="0.25"/>
  <cols>
    <col min="1" max="1" width="4.42578125" customWidth="1"/>
    <col min="2" max="2" width="67.42578125" customWidth="1"/>
    <col min="3" max="3" width="44.85546875" customWidth="1"/>
    <col min="4" max="4" width="29.7109375" customWidth="1"/>
    <col min="5" max="5" width="13.28515625" customWidth="1"/>
    <col min="6" max="6" width="11.42578125" customWidth="1"/>
    <col min="7" max="7" width="11.5703125" customWidth="1"/>
    <col min="8" max="8" width="19.140625" customWidth="1"/>
    <col min="9" max="9" width="22.5703125" customWidth="1"/>
    <col min="10" max="10" width="22.28515625" customWidth="1"/>
    <col min="11" max="11" width="21.7109375" customWidth="1"/>
    <col min="12" max="13" width="21.5703125" customWidth="1"/>
    <col min="14" max="14" width="5" hidden="1" customWidth="1"/>
    <col min="15" max="15" width="19.28515625" customWidth="1"/>
    <col min="16" max="16" width="22.140625" bestFit="1" customWidth="1"/>
    <col min="17" max="17" width="25.140625" customWidth="1"/>
  </cols>
  <sheetData>
    <row r="1" spans="1:17" ht="18.75" hidden="1" x14ac:dyDescent="0.3">
      <c r="J1" s="3"/>
      <c r="K1" s="3"/>
      <c r="L1" s="3"/>
    </row>
    <row r="2" spans="1:17" ht="15" customHeight="1" x14ac:dyDescent="0.3">
      <c r="J2" s="3"/>
      <c r="K2" s="3"/>
      <c r="L2" s="3"/>
    </row>
    <row r="3" spans="1:17" ht="15" customHeight="1" x14ac:dyDescent="0.3">
      <c r="J3" s="3" t="s">
        <v>73</v>
      </c>
      <c r="K3" s="3"/>
      <c r="L3" s="3"/>
    </row>
    <row r="4" spans="1:17" ht="14.25" customHeight="1" x14ac:dyDescent="0.3">
      <c r="J4" s="3" t="s">
        <v>36</v>
      </c>
      <c r="K4" s="3"/>
      <c r="L4" s="3"/>
    </row>
    <row r="5" spans="1:17" ht="26.25" customHeight="1" x14ac:dyDescent="0.3">
      <c r="J5" s="3" t="s">
        <v>28</v>
      </c>
      <c r="K5" s="3"/>
      <c r="L5" s="3"/>
    </row>
    <row r="6" spans="1:17" ht="26.25" customHeight="1" x14ac:dyDescent="0.3">
      <c r="J6" s="3" t="s">
        <v>37</v>
      </c>
      <c r="K6" s="3"/>
      <c r="L6" s="3"/>
    </row>
    <row r="7" spans="1:17" ht="14.25" customHeight="1" x14ac:dyDescent="0.3">
      <c r="J7" s="3"/>
      <c r="K7" s="3"/>
      <c r="L7" s="3"/>
    </row>
    <row r="8" spans="1:17" ht="18.75" x14ac:dyDescent="0.3">
      <c r="J8" s="3" t="s">
        <v>68</v>
      </c>
      <c r="K8" s="3"/>
      <c r="L8" s="3"/>
    </row>
    <row r="9" spans="1:17" ht="18.75" x14ac:dyDescent="0.3">
      <c r="J9" s="3" t="s">
        <v>69</v>
      </c>
      <c r="K9" s="3"/>
      <c r="L9" s="3"/>
    </row>
    <row r="10" spans="1:17" ht="18.75" x14ac:dyDescent="0.3">
      <c r="I10" s="48"/>
      <c r="J10" s="50" t="s">
        <v>70</v>
      </c>
      <c r="K10" s="50"/>
      <c r="L10" s="50"/>
      <c r="M10" s="48"/>
      <c r="N10" s="48"/>
      <c r="O10" s="48"/>
    </row>
    <row r="11" spans="1:17" ht="18.75" x14ac:dyDescent="0.3">
      <c r="D11" s="6"/>
      <c r="I11" s="48"/>
      <c r="J11" s="50" t="s">
        <v>28</v>
      </c>
      <c r="K11" s="50"/>
      <c r="L11" s="50"/>
      <c r="M11" s="48"/>
      <c r="N11" s="48"/>
      <c r="O11" s="48"/>
      <c r="P11" s="48"/>
    </row>
    <row r="12" spans="1:17" ht="15.75" x14ac:dyDescent="0.25">
      <c r="I12" s="48"/>
      <c r="J12" s="51"/>
      <c r="K12" s="9"/>
      <c r="L12" s="9"/>
      <c r="M12" s="49"/>
      <c r="N12" s="48"/>
      <c r="O12" s="48"/>
      <c r="P12" s="48"/>
    </row>
    <row r="13" spans="1:17" ht="18.75" x14ac:dyDescent="0.3">
      <c r="D13" s="3" t="s">
        <v>0</v>
      </c>
      <c r="E13" s="3"/>
      <c r="F13" s="3"/>
      <c r="G13" s="3"/>
      <c r="H13" s="3"/>
      <c r="I13" s="52"/>
      <c r="J13" s="53"/>
      <c r="K13" s="53"/>
      <c r="L13" s="48"/>
      <c r="M13" s="53"/>
      <c r="N13" s="48"/>
      <c r="O13" s="53"/>
      <c r="P13" s="48"/>
    </row>
    <row r="14" spans="1:17" ht="8.25" customHeight="1" x14ac:dyDescent="0.25">
      <c r="I14" s="48"/>
      <c r="J14" s="48"/>
      <c r="K14" s="48"/>
      <c r="L14" s="48"/>
      <c r="M14" s="48"/>
      <c r="N14" s="48"/>
      <c r="O14" s="48"/>
      <c r="P14" s="48"/>
    </row>
    <row r="15" spans="1:17" ht="23.25" customHeight="1" x14ac:dyDescent="0.3">
      <c r="A15" s="141" t="s">
        <v>1</v>
      </c>
      <c r="B15" s="141" t="s">
        <v>2</v>
      </c>
      <c r="C15" s="141" t="s">
        <v>3</v>
      </c>
      <c r="D15" s="141" t="s">
        <v>4</v>
      </c>
      <c r="E15" s="143" t="s">
        <v>5</v>
      </c>
      <c r="F15" s="143"/>
      <c r="G15" s="143"/>
      <c r="H15" s="143"/>
      <c r="I15" s="143" t="s">
        <v>10</v>
      </c>
      <c r="J15" s="143"/>
      <c r="K15" s="143"/>
      <c r="L15" s="143"/>
      <c r="M15" s="144"/>
      <c r="N15" s="145"/>
      <c r="O15" s="145"/>
      <c r="P15" s="124"/>
      <c r="Q15" s="4"/>
    </row>
    <row r="16" spans="1:17" ht="36" customHeight="1" x14ac:dyDescent="0.3">
      <c r="A16" s="142"/>
      <c r="B16" s="142"/>
      <c r="C16" s="142"/>
      <c r="D16" s="142"/>
      <c r="E16" s="126" t="s">
        <v>6</v>
      </c>
      <c r="F16" s="126" t="s">
        <v>7</v>
      </c>
      <c r="G16" s="126" t="s">
        <v>8</v>
      </c>
      <c r="H16" s="126" t="s">
        <v>9</v>
      </c>
      <c r="I16" s="128" t="s">
        <v>11</v>
      </c>
      <c r="J16" s="128" t="s">
        <v>12</v>
      </c>
      <c r="K16" s="128" t="s">
        <v>13</v>
      </c>
      <c r="L16" s="128" t="s">
        <v>14</v>
      </c>
      <c r="M16" s="128" t="s">
        <v>32</v>
      </c>
      <c r="N16" s="22"/>
      <c r="O16" s="135" t="s">
        <v>38</v>
      </c>
      <c r="P16" s="50"/>
      <c r="Q16" s="4"/>
    </row>
    <row r="17" spans="1:16" ht="15" customHeight="1" x14ac:dyDescent="0.3">
      <c r="A17" s="15">
        <v>1</v>
      </c>
      <c r="B17" s="15">
        <v>2</v>
      </c>
      <c r="C17" s="15">
        <v>3</v>
      </c>
      <c r="D17" s="15">
        <v>4</v>
      </c>
      <c r="E17" s="15">
        <v>5</v>
      </c>
      <c r="F17" s="15">
        <v>6</v>
      </c>
      <c r="G17" s="15">
        <v>7</v>
      </c>
      <c r="H17" s="15">
        <v>8</v>
      </c>
      <c r="I17" s="16">
        <v>9</v>
      </c>
      <c r="J17" s="16">
        <v>10</v>
      </c>
      <c r="K17" s="16">
        <v>11</v>
      </c>
      <c r="L17" s="16">
        <v>12</v>
      </c>
      <c r="M17" s="17">
        <v>13</v>
      </c>
      <c r="N17" s="26"/>
      <c r="O17" s="17">
        <v>14</v>
      </c>
      <c r="P17" s="125"/>
    </row>
    <row r="18" spans="1:16" ht="15" customHeight="1" x14ac:dyDescent="0.3">
      <c r="A18" s="163">
        <v>1</v>
      </c>
      <c r="B18" s="165" t="s">
        <v>21</v>
      </c>
      <c r="C18" s="156" t="s">
        <v>22</v>
      </c>
      <c r="D18" s="156"/>
      <c r="E18" s="159"/>
      <c r="F18" s="159"/>
      <c r="G18" s="159"/>
      <c r="H18" s="161"/>
      <c r="I18" s="236">
        <f>J18+K18+L18+M18+O18</f>
        <v>1331507944.49</v>
      </c>
      <c r="J18" s="237">
        <f>J20+J22+J23+J24</f>
        <v>222522187.40000001</v>
      </c>
      <c r="K18" s="237">
        <f>K20+K22+K23+K24</f>
        <v>264822404.30000001</v>
      </c>
      <c r="L18" s="237">
        <f>L20+L22+L23+L24</f>
        <v>306039552.47000003</v>
      </c>
      <c r="M18" s="238">
        <f>M20+M22+M23+M24</f>
        <v>277004358.31999999</v>
      </c>
      <c r="N18" s="239"/>
      <c r="O18" s="237">
        <f>O20+O22+O23+O24</f>
        <v>261119442</v>
      </c>
      <c r="P18" s="125"/>
    </row>
    <row r="19" spans="1:16" ht="38.25" customHeight="1" x14ac:dyDescent="0.25">
      <c r="A19" s="164"/>
      <c r="B19" s="166"/>
      <c r="C19" s="167"/>
      <c r="D19" s="167"/>
      <c r="E19" s="160"/>
      <c r="F19" s="160"/>
      <c r="G19" s="160"/>
      <c r="H19" s="162"/>
      <c r="I19" s="240"/>
      <c r="J19" s="237"/>
      <c r="K19" s="237"/>
      <c r="L19" s="237"/>
      <c r="M19" s="241"/>
      <c r="N19" s="239"/>
      <c r="O19" s="237"/>
      <c r="P19" s="149"/>
    </row>
    <row r="20" spans="1:16" ht="15" customHeight="1" x14ac:dyDescent="0.25">
      <c r="A20" s="150">
        <v>2</v>
      </c>
      <c r="B20" s="153" t="s">
        <v>40</v>
      </c>
      <c r="C20" s="156" t="s">
        <v>22</v>
      </c>
      <c r="D20" s="156" t="s">
        <v>29</v>
      </c>
      <c r="E20" s="159"/>
      <c r="F20" s="159"/>
      <c r="G20" s="159"/>
      <c r="H20" s="174"/>
      <c r="I20" s="242">
        <f>J20+K20+L20+M20+O20</f>
        <v>350770.08</v>
      </c>
      <c r="J20" s="238">
        <f>J88</f>
        <v>26620</v>
      </c>
      <c r="K20" s="237">
        <f t="shared" ref="K20:N20" si="0">K83</f>
        <v>0</v>
      </c>
      <c r="L20" s="237">
        <f>L88</f>
        <v>165155.44</v>
      </c>
      <c r="M20" s="238">
        <f>M88</f>
        <v>158994.64000000001</v>
      </c>
      <c r="N20" s="237">
        <f t="shared" si="0"/>
        <v>0</v>
      </c>
      <c r="O20" s="237">
        <f>O88</f>
        <v>0</v>
      </c>
      <c r="P20" s="149"/>
    </row>
    <row r="21" spans="1:16" ht="13.5" customHeight="1" x14ac:dyDescent="0.25">
      <c r="A21" s="151"/>
      <c r="B21" s="154"/>
      <c r="C21" s="157"/>
      <c r="D21" s="158"/>
      <c r="E21" s="159"/>
      <c r="F21" s="159"/>
      <c r="G21" s="159"/>
      <c r="H21" s="174"/>
      <c r="I21" s="237"/>
      <c r="J21" s="241"/>
      <c r="K21" s="237"/>
      <c r="L21" s="237"/>
      <c r="M21" s="263"/>
      <c r="N21" s="243"/>
      <c r="O21" s="243"/>
      <c r="P21" s="49"/>
    </row>
    <row r="22" spans="1:16" ht="45.75" customHeight="1" x14ac:dyDescent="0.25">
      <c r="A22" s="151"/>
      <c r="B22" s="154"/>
      <c r="C22" s="157"/>
      <c r="D22" s="128" t="s">
        <v>39</v>
      </c>
      <c r="E22" s="128"/>
      <c r="F22" s="128"/>
      <c r="G22" s="128"/>
      <c r="H22" s="19"/>
      <c r="I22" s="244">
        <f>K22+L22+M22+O22</f>
        <v>63752118.969999999</v>
      </c>
      <c r="J22" s="244">
        <f t="shared" ref="J22" si="1">J42</f>
        <v>0</v>
      </c>
      <c r="K22" s="244">
        <f>K42+K64+K85</f>
        <v>13079900</v>
      </c>
      <c r="L22" s="244">
        <f>L42+L64+L85</f>
        <v>35395597.710000001</v>
      </c>
      <c r="M22" s="244">
        <f>M42+M64+M85</f>
        <v>15276621.26</v>
      </c>
      <c r="N22" s="244">
        <f t="shared" ref="N22:O22" si="2">N42+N64+N85</f>
        <v>0</v>
      </c>
      <c r="O22" s="244">
        <f t="shared" si="2"/>
        <v>0</v>
      </c>
      <c r="P22" s="49"/>
    </row>
    <row r="23" spans="1:16" ht="36" customHeight="1" x14ac:dyDescent="0.25">
      <c r="A23" s="151"/>
      <c r="B23" s="154"/>
      <c r="C23" s="157"/>
      <c r="D23" s="128" t="s">
        <v>15</v>
      </c>
      <c r="E23" s="128"/>
      <c r="F23" s="128"/>
      <c r="G23" s="128"/>
      <c r="H23" s="132"/>
      <c r="I23" s="245">
        <f>J23+K23+L23+M23+O23</f>
        <v>1062717595.04</v>
      </c>
      <c r="J23" s="244">
        <f>J27+J31+J34+J40</f>
        <v>181658107</v>
      </c>
      <c r="K23" s="244">
        <f>K27+K31+K34+K40</f>
        <v>210842504.30000001</v>
      </c>
      <c r="L23" s="244">
        <f>L27+L31+L34+L40</f>
        <v>229528799.32000002</v>
      </c>
      <c r="M23" s="244">
        <f>M27+M31+M34+M40</f>
        <v>220568742.41999999</v>
      </c>
      <c r="N23" s="239"/>
      <c r="O23" s="244">
        <f>O27+O31+O34+O40</f>
        <v>220119442</v>
      </c>
      <c r="P23" s="49"/>
    </row>
    <row r="24" spans="1:16" ht="32.25" customHeight="1" x14ac:dyDescent="0.25">
      <c r="A24" s="152"/>
      <c r="B24" s="155"/>
      <c r="C24" s="158"/>
      <c r="D24" s="128" t="s">
        <v>16</v>
      </c>
      <c r="E24" s="128"/>
      <c r="F24" s="128"/>
      <c r="G24" s="132"/>
      <c r="H24" s="132"/>
      <c r="I24" s="246">
        <f>J24+K24+L24+M24+O24</f>
        <v>204687460.40000001</v>
      </c>
      <c r="J24" s="246">
        <f>J32+J35</f>
        <v>40837460.399999999</v>
      </c>
      <c r="K24" s="246">
        <f>K32+K35</f>
        <v>40900000</v>
      </c>
      <c r="L24" s="246">
        <f>L32+L35</f>
        <v>40950000</v>
      </c>
      <c r="M24" s="246">
        <f>M32+M35</f>
        <v>41000000</v>
      </c>
      <c r="N24" s="247"/>
      <c r="O24" s="246">
        <f>O32+O35</f>
        <v>41000000</v>
      </c>
    </row>
    <row r="25" spans="1:16" ht="33.75" customHeight="1" x14ac:dyDescent="0.25">
      <c r="A25" s="150">
        <v>4</v>
      </c>
      <c r="B25" s="171" t="s">
        <v>41</v>
      </c>
      <c r="C25" s="156" t="s">
        <v>22</v>
      </c>
      <c r="D25" s="156" t="s">
        <v>15</v>
      </c>
      <c r="E25" s="156"/>
      <c r="F25" s="156"/>
      <c r="G25" s="173"/>
      <c r="H25" s="173"/>
      <c r="I25" s="237">
        <f>J25+K25+L25+M25+O25</f>
        <v>4644182</v>
      </c>
      <c r="J25" s="237">
        <f>J28+J29</f>
        <v>799332</v>
      </c>
      <c r="K25" s="237">
        <f>K28+K29</f>
        <v>1103933</v>
      </c>
      <c r="L25" s="237">
        <f>L28+L29</f>
        <v>900619</v>
      </c>
      <c r="M25" s="237">
        <f>M28+M29</f>
        <v>920149</v>
      </c>
      <c r="N25" s="247"/>
      <c r="O25" s="237">
        <f>O28+O29</f>
        <v>920149</v>
      </c>
    </row>
    <row r="26" spans="1:16" ht="44.25" customHeight="1" x14ac:dyDescent="0.25">
      <c r="A26" s="152"/>
      <c r="B26" s="172"/>
      <c r="C26" s="158"/>
      <c r="D26" s="158"/>
      <c r="E26" s="158"/>
      <c r="F26" s="158"/>
      <c r="G26" s="158"/>
      <c r="H26" s="167"/>
      <c r="I26" s="243"/>
      <c r="J26" s="237"/>
      <c r="K26" s="237"/>
      <c r="L26" s="237"/>
      <c r="M26" s="237"/>
      <c r="N26" s="247"/>
      <c r="O26" s="237"/>
      <c r="P26" s="140"/>
    </row>
    <row r="27" spans="1:16" ht="48.75" customHeight="1" x14ac:dyDescent="0.25">
      <c r="A27" s="130">
        <v>5</v>
      </c>
      <c r="B27" s="18" t="s">
        <v>42</v>
      </c>
      <c r="C27" s="127" t="s">
        <v>22</v>
      </c>
      <c r="D27" s="128" t="s">
        <v>15</v>
      </c>
      <c r="E27" s="128"/>
      <c r="F27" s="128"/>
      <c r="G27" s="128"/>
      <c r="H27" s="132"/>
      <c r="I27" s="244">
        <f t="shared" ref="I27:I33" si="3">J27+K27+L27+M27+O27</f>
        <v>4644182</v>
      </c>
      <c r="J27" s="244">
        <f>J28+J29</f>
        <v>799332</v>
      </c>
      <c r="K27" s="244">
        <f>K28+K29</f>
        <v>1103933</v>
      </c>
      <c r="L27" s="244">
        <f>L28+L29</f>
        <v>900619</v>
      </c>
      <c r="M27" s="244">
        <f>M28+M29</f>
        <v>920149</v>
      </c>
      <c r="N27" s="247"/>
      <c r="O27" s="244">
        <f>O28+O29</f>
        <v>920149</v>
      </c>
      <c r="P27" s="14"/>
    </row>
    <row r="28" spans="1:16" ht="51.75" customHeight="1" x14ac:dyDescent="0.25">
      <c r="A28" s="130">
        <v>6</v>
      </c>
      <c r="B28" s="131" t="s">
        <v>43</v>
      </c>
      <c r="C28" s="128" t="s">
        <v>22</v>
      </c>
      <c r="D28" s="128" t="s">
        <v>15</v>
      </c>
      <c r="E28" s="128"/>
      <c r="F28" s="128"/>
      <c r="G28" s="128"/>
      <c r="H28" s="132"/>
      <c r="I28" s="244">
        <f>J28+K28+L28+M28+O28</f>
        <v>3494153</v>
      </c>
      <c r="J28" s="244">
        <f>381000+115062+25000</f>
        <v>521062</v>
      </c>
      <c r="K28" s="244">
        <f>620663+57000</f>
        <v>677663</v>
      </c>
      <c r="L28" s="244">
        <f>750619+4511</f>
        <v>755130</v>
      </c>
      <c r="M28" s="244">
        <v>770149</v>
      </c>
      <c r="N28" s="247"/>
      <c r="O28" s="244">
        <v>770149</v>
      </c>
    </row>
    <row r="29" spans="1:16" ht="50.25" customHeight="1" x14ac:dyDescent="0.25">
      <c r="A29" s="39">
        <v>7</v>
      </c>
      <c r="B29" s="131" t="s">
        <v>44</v>
      </c>
      <c r="C29" s="128" t="s">
        <v>22</v>
      </c>
      <c r="D29" s="128" t="s">
        <v>15</v>
      </c>
      <c r="E29" s="128"/>
      <c r="F29" s="128"/>
      <c r="G29" s="128"/>
      <c r="H29" s="132"/>
      <c r="I29" s="244">
        <f t="shared" si="3"/>
        <v>1150029</v>
      </c>
      <c r="J29" s="244">
        <f>526270-248000</f>
        <v>278270</v>
      </c>
      <c r="K29" s="244">
        <f>526270-100000</f>
        <v>426270</v>
      </c>
      <c r="L29" s="244">
        <f>526270-100000-276270-4511</f>
        <v>145489</v>
      </c>
      <c r="M29" s="244">
        <f>526270-100000-276270</f>
        <v>150000</v>
      </c>
      <c r="N29" s="247"/>
      <c r="O29" s="244">
        <f>526270-100000-276270</f>
        <v>150000</v>
      </c>
      <c r="P29" s="14"/>
    </row>
    <row r="30" spans="1:16" ht="42" customHeight="1" x14ac:dyDescent="0.25">
      <c r="A30" s="177">
        <v>8</v>
      </c>
      <c r="B30" s="179" t="s">
        <v>71</v>
      </c>
      <c r="C30" s="159" t="s">
        <v>23</v>
      </c>
      <c r="D30" s="128" t="s">
        <v>39</v>
      </c>
      <c r="E30" s="128"/>
      <c r="F30" s="128"/>
      <c r="G30" s="128"/>
      <c r="H30" s="132"/>
      <c r="I30" s="244">
        <f t="shared" si="3"/>
        <v>12856609.42</v>
      </c>
      <c r="J30" s="244">
        <f>J42</f>
        <v>0</v>
      </c>
      <c r="K30" s="244">
        <f t="shared" ref="K30:M30" si="4">K42</f>
        <v>1023756</v>
      </c>
      <c r="L30" s="244">
        <f t="shared" si="4"/>
        <v>4651435.42</v>
      </c>
      <c r="M30" s="244">
        <f t="shared" si="4"/>
        <v>7181418</v>
      </c>
      <c r="N30" s="244">
        <v>0</v>
      </c>
      <c r="O30" s="244">
        <v>0</v>
      </c>
    </row>
    <row r="31" spans="1:16" ht="41.25" customHeight="1" x14ac:dyDescent="0.25">
      <c r="A31" s="178"/>
      <c r="B31" s="180"/>
      <c r="C31" s="181"/>
      <c r="D31" s="128" t="s">
        <v>15</v>
      </c>
      <c r="E31" s="128"/>
      <c r="F31" s="128"/>
      <c r="G31" s="128"/>
      <c r="H31" s="132"/>
      <c r="I31" s="244">
        <f>J31+K31+L31+M31+O31</f>
        <v>179673436.19999999</v>
      </c>
      <c r="J31" s="244">
        <f>J43</f>
        <v>34602083</v>
      </c>
      <c r="K31" s="244">
        <f>K43</f>
        <v>35356572</v>
      </c>
      <c r="L31" s="244">
        <f>L43</f>
        <v>35462875.200000003</v>
      </c>
      <c r="M31" s="244">
        <f>M43</f>
        <v>36760953</v>
      </c>
      <c r="N31" s="239"/>
      <c r="O31" s="244">
        <f>O43</f>
        <v>37490953</v>
      </c>
      <c r="P31" s="14"/>
    </row>
    <row r="32" spans="1:16" ht="38.25" customHeight="1" x14ac:dyDescent="0.25">
      <c r="A32" s="178"/>
      <c r="B32" s="180"/>
      <c r="C32" s="181"/>
      <c r="D32" s="128" t="s">
        <v>16</v>
      </c>
      <c r="E32" s="128"/>
      <c r="F32" s="128"/>
      <c r="G32" s="128"/>
      <c r="H32" s="132"/>
      <c r="I32" s="244">
        <f t="shared" si="3"/>
        <v>35000000</v>
      </c>
      <c r="J32" s="244">
        <f>J44</f>
        <v>7000000</v>
      </c>
      <c r="K32" s="244">
        <f t="shared" ref="K32:L32" si="5">K44</f>
        <v>7000000</v>
      </c>
      <c r="L32" s="244">
        <f t="shared" si="5"/>
        <v>7000000</v>
      </c>
      <c r="M32" s="244">
        <f>M44</f>
        <v>7000000</v>
      </c>
      <c r="N32" s="239"/>
      <c r="O32" s="244">
        <f>O44</f>
        <v>7000000</v>
      </c>
    </row>
    <row r="33" spans="1:15" ht="41.25" customHeight="1" x14ac:dyDescent="0.25">
      <c r="A33" s="177">
        <v>9</v>
      </c>
      <c r="B33" s="182" t="s">
        <v>45</v>
      </c>
      <c r="C33" s="159" t="s">
        <v>24</v>
      </c>
      <c r="D33" s="128" t="s">
        <v>39</v>
      </c>
      <c r="E33" s="128"/>
      <c r="F33" s="128"/>
      <c r="G33" s="128"/>
      <c r="H33" s="132"/>
      <c r="I33" s="244">
        <f t="shared" si="3"/>
        <v>36398200</v>
      </c>
      <c r="J33" s="244">
        <f>J45</f>
        <v>0</v>
      </c>
      <c r="K33" s="244">
        <f t="shared" ref="K33:O33" si="6">K64</f>
        <v>10847600</v>
      </c>
      <c r="L33" s="244">
        <f t="shared" si="6"/>
        <v>25550600</v>
      </c>
      <c r="M33" s="244">
        <f t="shared" si="6"/>
        <v>0</v>
      </c>
      <c r="N33" s="244">
        <f t="shared" si="6"/>
        <v>0</v>
      </c>
      <c r="O33" s="244">
        <f t="shared" si="6"/>
        <v>0</v>
      </c>
    </row>
    <row r="34" spans="1:15" ht="44.25" customHeight="1" x14ac:dyDescent="0.25">
      <c r="A34" s="178"/>
      <c r="B34" s="180"/>
      <c r="C34" s="183"/>
      <c r="D34" s="128" t="s">
        <v>15</v>
      </c>
      <c r="E34" s="128"/>
      <c r="F34" s="128"/>
      <c r="G34" s="128"/>
      <c r="H34" s="132"/>
      <c r="I34" s="248">
        <f>J34+K34+L34+M34+O34</f>
        <v>704829722.74000001</v>
      </c>
      <c r="J34" s="249">
        <f>J65</f>
        <v>115278845</v>
      </c>
      <c r="K34" s="249">
        <f>K65</f>
        <v>137570327.30000001</v>
      </c>
      <c r="L34" s="249">
        <f>L65</f>
        <v>158750618.02000001</v>
      </c>
      <c r="M34" s="249">
        <f>M65</f>
        <v>147184616.41999999</v>
      </c>
      <c r="N34" s="239"/>
      <c r="O34" s="249">
        <f>O65</f>
        <v>146045316</v>
      </c>
    </row>
    <row r="35" spans="1:15" ht="39.75" customHeight="1" x14ac:dyDescent="0.25">
      <c r="A35" s="178"/>
      <c r="B35" s="180"/>
      <c r="C35" s="183"/>
      <c r="D35" s="128" t="s">
        <v>16</v>
      </c>
      <c r="E35" s="128"/>
      <c r="F35" s="128"/>
      <c r="G35" s="128"/>
      <c r="H35" s="132"/>
      <c r="I35" s="248">
        <f>J35+K35+L35+M35+O35</f>
        <v>169687460.40000001</v>
      </c>
      <c r="J35" s="249">
        <f>J66</f>
        <v>33837460.399999999</v>
      </c>
      <c r="K35" s="249">
        <f t="shared" ref="K35:O35" si="7">K66</f>
        <v>33900000</v>
      </c>
      <c r="L35" s="249">
        <f t="shared" si="7"/>
        <v>33950000</v>
      </c>
      <c r="M35" s="249">
        <f t="shared" si="7"/>
        <v>34000000</v>
      </c>
      <c r="N35" s="239"/>
      <c r="O35" s="249">
        <f t="shared" si="7"/>
        <v>34000000</v>
      </c>
    </row>
    <row r="36" spans="1:15" ht="21" customHeight="1" x14ac:dyDescent="0.25">
      <c r="A36" s="177">
        <v>10</v>
      </c>
      <c r="B36" s="182" t="s">
        <v>46</v>
      </c>
      <c r="C36" s="159" t="s">
        <v>67</v>
      </c>
      <c r="D36" s="159" t="s">
        <v>29</v>
      </c>
      <c r="E36" s="159"/>
      <c r="F36" s="159"/>
      <c r="G36" s="159"/>
      <c r="H36" s="191"/>
      <c r="I36" s="250">
        <f>J36+L36+M36+O36</f>
        <v>350770.08</v>
      </c>
      <c r="J36" s="251">
        <f>J100</f>
        <v>26620</v>
      </c>
      <c r="K36" s="251">
        <v>0</v>
      </c>
      <c r="L36" s="251">
        <f>L83</f>
        <v>165155.44</v>
      </c>
      <c r="M36" s="251">
        <f>M83</f>
        <v>158994.64000000001</v>
      </c>
      <c r="N36" s="252"/>
      <c r="O36" s="251">
        <f>O83</f>
        <v>0</v>
      </c>
    </row>
    <row r="37" spans="1:15" ht="14.25" customHeight="1" x14ac:dyDescent="0.25">
      <c r="A37" s="194"/>
      <c r="B37" s="199"/>
      <c r="C37" s="200"/>
      <c r="D37" s="159"/>
      <c r="E37" s="159"/>
      <c r="F37" s="159"/>
      <c r="G37" s="159"/>
      <c r="H37" s="160"/>
      <c r="I37" s="253"/>
      <c r="J37" s="254"/>
      <c r="K37" s="251"/>
      <c r="L37" s="251"/>
      <c r="M37" s="251"/>
      <c r="N37" s="252"/>
      <c r="O37" s="251"/>
    </row>
    <row r="38" spans="1:15" ht="22.5" customHeight="1" x14ac:dyDescent="0.25">
      <c r="A38" s="194"/>
      <c r="B38" s="199"/>
      <c r="C38" s="200"/>
      <c r="D38" s="159" t="s">
        <v>39</v>
      </c>
      <c r="E38" s="156"/>
      <c r="F38" s="156"/>
      <c r="G38" s="156"/>
      <c r="H38" s="187"/>
      <c r="I38" s="250">
        <f>K38+L38+M38+O38</f>
        <v>14497309.550000001</v>
      </c>
      <c r="J38" s="251">
        <v>0</v>
      </c>
      <c r="K38" s="251">
        <f t="shared" ref="K38:O38" si="8">K85</f>
        <v>1208544</v>
      </c>
      <c r="L38" s="251">
        <f t="shared" si="8"/>
        <v>5193562.29</v>
      </c>
      <c r="M38" s="251">
        <f>M85</f>
        <v>8095203.2599999998</v>
      </c>
      <c r="N38" s="251">
        <f t="shared" si="8"/>
        <v>0</v>
      </c>
      <c r="O38" s="251">
        <f t="shared" si="8"/>
        <v>0</v>
      </c>
    </row>
    <row r="39" spans="1:15" ht="22.5" customHeight="1" x14ac:dyDescent="0.25">
      <c r="A39" s="194"/>
      <c r="B39" s="199"/>
      <c r="C39" s="200"/>
      <c r="D39" s="181"/>
      <c r="E39" s="186"/>
      <c r="F39" s="186"/>
      <c r="G39" s="186"/>
      <c r="H39" s="186"/>
      <c r="I39" s="255"/>
      <c r="J39" s="251"/>
      <c r="K39" s="255"/>
      <c r="L39" s="255"/>
      <c r="M39" s="255"/>
      <c r="N39" s="255"/>
      <c r="O39" s="255"/>
    </row>
    <row r="40" spans="1:15" ht="33.75" customHeight="1" x14ac:dyDescent="0.25">
      <c r="A40" s="194"/>
      <c r="B40" s="199"/>
      <c r="C40" s="200"/>
      <c r="D40" s="159" t="s">
        <v>15</v>
      </c>
      <c r="E40" s="159"/>
      <c r="F40" s="159"/>
      <c r="G40" s="159"/>
      <c r="H40" s="191"/>
      <c r="I40" s="237">
        <f>J40+K40+L40+M40+O40</f>
        <v>173570254.09999999</v>
      </c>
      <c r="J40" s="237">
        <f>J86</f>
        <v>30977847</v>
      </c>
      <c r="K40" s="237">
        <f>K86</f>
        <v>36811672</v>
      </c>
      <c r="L40" s="237">
        <f>L86</f>
        <v>34414687.100000001</v>
      </c>
      <c r="M40" s="237">
        <f>M86</f>
        <v>35703024</v>
      </c>
      <c r="N40" s="239"/>
      <c r="O40" s="237">
        <f>O86</f>
        <v>35663024</v>
      </c>
    </row>
    <row r="41" spans="1:15" ht="19.5" hidden="1" customHeight="1" x14ac:dyDescent="0.25">
      <c r="A41" s="194"/>
      <c r="B41" s="199"/>
      <c r="C41" s="200"/>
      <c r="D41" s="159"/>
      <c r="E41" s="159"/>
      <c r="F41" s="159"/>
      <c r="G41" s="159"/>
      <c r="H41" s="160"/>
      <c r="I41" s="243"/>
      <c r="J41" s="243"/>
      <c r="K41" s="243"/>
      <c r="L41" s="243"/>
      <c r="M41" s="243"/>
      <c r="N41" s="239"/>
      <c r="O41" s="243"/>
    </row>
    <row r="42" spans="1:15" ht="42" customHeight="1" x14ac:dyDescent="0.25">
      <c r="A42" s="177">
        <v>11</v>
      </c>
      <c r="B42" s="195" t="s">
        <v>27</v>
      </c>
      <c r="C42" s="159" t="s">
        <v>25</v>
      </c>
      <c r="D42" s="128" t="s">
        <v>39</v>
      </c>
      <c r="E42" s="128"/>
      <c r="F42" s="128"/>
      <c r="G42" s="128"/>
      <c r="H42" s="64"/>
      <c r="I42" s="244">
        <f>K42+L42+M42+O42</f>
        <v>12856609.42</v>
      </c>
      <c r="J42" s="244">
        <v>0</v>
      </c>
      <c r="K42" s="244">
        <f>K62</f>
        <v>1023756</v>
      </c>
      <c r="L42" s="244">
        <f>L62</f>
        <v>4651435.42</v>
      </c>
      <c r="M42" s="244">
        <f>M62</f>
        <v>7181418</v>
      </c>
      <c r="N42" s="244">
        <v>0</v>
      </c>
      <c r="O42" s="244">
        <v>0</v>
      </c>
    </row>
    <row r="43" spans="1:15" ht="45" customHeight="1" x14ac:dyDescent="0.25">
      <c r="A43" s="194"/>
      <c r="B43" s="196"/>
      <c r="C43" s="197"/>
      <c r="D43" s="128" t="s">
        <v>15</v>
      </c>
      <c r="E43" s="128"/>
      <c r="F43" s="128"/>
      <c r="G43" s="128"/>
      <c r="H43" s="132"/>
      <c r="I43" s="244">
        <f t="shared" ref="I43:I56" si="9">J43+K43+L43+M43+O43</f>
        <v>179673436.19999999</v>
      </c>
      <c r="J43" s="244">
        <f>J51+J53+J55+J59+J60</f>
        <v>34602083</v>
      </c>
      <c r="K43" s="244">
        <f>K51+K55+K60</f>
        <v>35356572</v>
      </c>
      <c r="L43" s="244">
        <f>L51+L55+L60+L63</f>
        <v>35462875.200000003</v>
      </c>
      <c r="M43" s="244">
        <f>M51+M55+M60+M63</f>
        <v>36760953</v>
      </c>
      <c r="N43" s="239"/>
      <c r="O43" s="244">
        <f>O51+O55+O60+O63</f>
        <v>37490953</v>
      </c>
    </row>
    <row r="44" spans="1:15" ht="34.5" customHeight="1" x14ac:dyDescent="0.25">
      <c r="A44" s="194"/>
      <c r="B44" s="196"/>
      <c r="C44" s="197"/>
      <c r="D44" s="128" t="s">
        <v>16</v>
      </c>
      <c r="E44" s="128"/>
      <c r="F44" s="128"/>
      <c r="G44" s="128"/>
      <c r="H44" s="20"/>
      <c r="I44" s="244">
        <f t="shared" si="9"/>
        <v>35000000</v>
      </c>
      <c r="J44" s="244">
        <f>J52+J54+J56+J59+J61</f>
        <v>7000000</v>
      </c>
      <c r="K44" s="244">
        <f>K52+K54+K56+K59+K61</f>
        <v>7000000</v>
      </c>
      <c r="L44" s="244">
        <f>L52+L54+L56+L59+L61</f>
        <v>7000000</v>
      </c>
      <c r="M44" s="244">
        <f>M52+M54+M56+M59+M61</f>
        <v>7000000</v>
      </c>
      <c r="N44" s="239"/>
      <c r="O44" s="244">
        <f>O52+O54+O56+O59+O61</f>
        <v>7000000</v>
      </c>
    </row>
    <row r="45" spans="1:15" ht="40.5" customHeight="1" x14ac:dyDescent="0.25">
      <c r="A45" s="177">
        <v>12</v>
      </c>
      <c r="B45" s="182" t="s">
        <v>47</v>
      </c>
      <c r="C45" s="159" t="s">
        <v>25</v>
      </c>
      <c r="D45" s="128" t="s">
        <v>39</v>
      </c>
      <c r="E45" s="128"/>
      <c r="F45" s="128"/>
      <c r="G45" s="128"/>
      <c r="H45" s="20"/>
      <c r="I45" s="244">
        <f t="shared" si="9"/>
        <v>12856609.42</v>
      </c>
      <c r="J45" s="244">
        <v>0</v>
      </c>
      <c r="K45" s="244">
        <f>K62</f>
        <v>1023756</v>
      </c>
      <c r="L45" s="244">
        <f>L62</f>
        <v>4651435.42</v>
      </c>
      <c r="M45" s="244">
        <f>M62</f>
        <v>7181418</v>
      </c>
      <c r="N45" s="244">
        <v>0</v>
      </c>
      <c r="O45" s="244">
        <v>0</v>
      </c>
    </row>
    <row r="46" spans="1:15" ht="32.25" customHeight="1" x14ac:dyDescent="0.25">
      <c r="A46" s="194"/>
      <c r="B46" s="196"/>
      <c r="C46" s="197"/>
      <c r="D46" s="128" t="s">
        <v>15</v>
      </c>
      <c r="E46" s="40"/>
      <c r="F46" s="128"/>
      <c r="G46" s="128"/>
      <c r="H46" s="20"/>
      <c r="I46" s="244">
        <f t="shared" si="9"/>
        <v>179673436.19999999</v>
      </c>
      <c r="J46" s="244">
        <f>J51+J53+J55+J58+J60</f>
        <v>34602083</v>
      </c>
      <c r="K46" s="244">
        <f>K51+K55+K60</f>
        <v>35356572</v>
      </c>
      <c r="L46" s="244">
        <f>L51+L55+L60+L63</f>
        <v>35462875.200000003</v>
      </c>
      <c r="M46" s="244">
        <f>M51+M55+M60+M63</f>
        <v>36760953</v>
      </c>
      <c r="N46" s="239"/>
      <c r="O46" s="244">
        <f>O51+O55+O60+O63</f>
        <v>37490953</v>
      </c>
    </row>
    <row r="47" spans="1:15" ht="31.5" customHeight="1" x14ac:dyDescent="0.25">
      <c r="A47" s="194"/>
      <c r="B47" s="196"/>
      <c r="C47" s="197"/>
      <c r="D47" s="128" t="s">
        <v>16</v>
      </c>
      <c r="E47" s="132"/>
      <c r="F47" s="128"/>
      <c r="G47" s="128"/>
      <c r="H47" s="20"/>
      <c r="I47" s="244">
        <f t="shared" si="9"/>
        <v>35000000</v>
      </c>
      <c r="J47" s="244">
        <f>J52+J54+J56+J59+J61</f>
        <v>7000000</v>
      </c>
      <c r="K47" s="244">
        <f>K52+K54+K56+K59+K61</f>
        <v>7000000</v>
      </c>
      <c r="L47" s="244">
        <f>L52+L54+L56+L59+L61</f>
        <v>7000000</v>
      </c>
      <c r="M47" s="244">
        <f>M52+M54+M56+M59+M61</f>
        <v>7000000</v>
      </c>
      <c r="N47" s="239"/>
      <c r="O47" s="244">
        <f>O52+O54+O56+O59+O61</f>
        <v>7000000</v>
      </c>
    </row>
    <row r="48" spans="1:15" ht="31.5" customHeight="1" x14ac:dyDescent="0.25">
      <c r="A48" s="177">
        <v>13</v>
      </c>
      <c r="B48" s="182" t="s">
        <v>48</v>
      </c>
      <c r="C48" s="159" t="s">
        <v>25</v>
      </c>
      <c r="D48" s="128" t="s">
        <v>39</v>
      </c>
      <c r="E48" s="132"/>
      <c r="F48" s="128"/>
      <c r="G48" s="128"/>
      <c r="H48" s="20"/>
      <c r="I48" s="244">
        <f t="shared" si="9"/>
        <v>12856609.42</v>
      </c>
      <c r="J48" s="244">
        <f>J62</f>
        <v>0</v>
      </c>
      <c r="K48" s="244">
        <f>K62</f>
        <v>1023756</v>
      </c>
      <c r="L48" s="244">
        <f>L62</f>
        <v>4651435.42</v>
      </c>
      <c r="M48" s="244">
        <f>M62</f>
        <v>7181418</v>
      </c>
      <c r="N48" s="244">
        <v>0</v>
      </c>
      <c r="O48" s="244">
        <v>0</v>
      </c>
    </row>
    <row r="49" spans="1:16" ht="38.25" customHeight="1" x14ac:dyDescent="0.25">
      <c r="A49" s="194"/>
      <c r="B49" s="196"/>
      <c r="C49" s="197"/>
      <c r="D49" s="128" t="s">
        <v>15</v>
      </c>
      <c r="E49" s="128"/>
      <c r="F49" s="128"/>
      <c r="G49" s="128"/>
      <c r="H49" s="132"/>
      <c r="I49" s="244">
        <f t="shared" si="9"/>
        <v>179673436.19999999</v>
      </c>
      <c r="J49" s="244">
        <f>J51+J53+J55+J58+J60</f>
        <v>34602083</v>
      </c>
      <c r="K49" s="244">
        <f>K51+K55+K60</f>
        <v>35356572</v>
      </c>
      <c r="L49" s="244">
        <f>L51+L55+L60+L63</f>
        <v>35462875.200000003</v>
      </c>
      <c r="M49" s="244">
        <f>M51+M55+M60+M63</f>
        <v>36760953</v>
      </c>
      <c r="N49" s="239"/>
      <c r="O49" s="244">
        <f>O51+O55+O60</f>
        <v>37490953</v>
      </c>
    </row>
    <row r="50" spans="1:16" ht="33.75" customHeight="1" x14ac:dyDescent="0.25">
      <c r="A50" s="194"/>
      <c r="B50" s="196"/>
      <c r="C50" s="197"/>
      <c r="D50" s="128" t="s">
        <v>16</v>
      </c>
      <c r="E50" s="128"/>
      <c r="F50" s="128"/>
      <c r="G50" s="132"/>
      <c r="H50" s="132"/>
      <c r="I50" s="244">
        <f t="shared" si="9"/>
        <v>35000000</v>
      </c>
      <c r="J50" s="244">
        <f>J52+J54+J56+J59+J61</f>
        <v>7000000</v>
      </c>
      <c r="K50" s="244">
        <f>K52+K54+K56+K59+K61</f>
        <v>7000000</v>
      </c>
      <c r="L50" s="244">
        <f>L52+L54+L56+L61</f>
        <v>7000000</v>
      </c>
      <c r="M50" s="244">
        <f>M52+M54+M56+M59+M61</f>
        <v>7000000</v>
      </c>
      <c r="N50" s="239"/>
      <c r="O50" s="244">
        <f>O52+O54+O56+O59+O61</f>
        <v>7000000</v>
      </c>
    </row>
    <row r="51" spans="1:16" ht="33.75" customHeight="1" x14ac:dyDescent="0.25">
      <c r="A51" s="194">
        <v>14</v>
      </c>
      <c r="B51" s="182" t="s">
        <v>49</v>
      </c>
      <c r="C51" s="159" t="s">
        <v>25</v>
      </c>
      <c r="D51" s="128" t="s">
        <v>15</v>
      </c>
      <c r="E51" s="128"/>
      <c r="F51" s="128"/>
      <c r="G51" s="132"/>
      <c r="H51" s="132"/>
      <c r="I51" s="244">
        <f t="shared" si="9"/>
        <v>38655150</v>
      </c>
      <c r="J51" s="244">
        <f>30655150</f>
        <v>30655150</v>
      </c>
      <c r="K51" s="244">
        <v>2000000</v>
      </c>
      <c r="L51" s="244">
        <v>2000000</v>
      </c>
      <c r="M51" s="244">
        <v>2000000</v>
      </c>
      <c r="N51" s="239"/>
      <c r="O51" s="249">
        <v>2000000</v>
      </c>
    </row>
    <row r="52" spans="1:16" ht="32.25" customHeight="1" x14ac:dyDescent="0.25">
      <c r="A52" s="194"/>
      <c r="B52" s="182"/>
      <c r="C52" s="159"/>
      <c r="D52" s="128" t="s">
        <v>16</v>
      </c>
      <c r="E52" s="128"/>
      <c r="F52" s="128"/>
      <c r="G52" s="132"/>
      <c r="H52" s="132"/>
      <c r="I52" s="244">
        <f t="shared" si="9"/>
        <v>5250000</v>
      </c>
      <c r="J52" s="244">
        <v>5250000</v>
      </c>
      <c r="K52" s="244">
        <v>0</v>
      </c>
      <c r="L52" s="244">
        <v>0</v>
      </c>
      <c r="M52" s="244">
        <v>0</v>
      </c>
      <c r="N52" s="244">
        <v>0</v>
      </c>
      <c r="O52" s="244">
        <v>0</v>
      </c>
    </row>
    <row r="53" spans="1:16" ht="35.25" customHeight="1" x14ac:dyDescent="0.25">
      <c r="A53" s="177">
        <v>15</v>
      </c>
      <c r="B53" s="182" t="s">
        <v>50</v>
      </c>
      <c r="C53" s="159" t="s">
        <v>25</v>
      </c>
      <c r="D53" s="128" t="s">
        <v>15</v>
      </c>
      <c r="E53" s="128"/>
      <c r="F53" s="128"/>
      <c r="G53" s="132"/>
      <c r="H53" s="132"/>
      <c r="I53" s="244">
        <f t="shared" si="9"/>
        <v>1946933</v>
      </c>
      <c r="J53" s="244">
        <v>1946933</v>
      </c>
      <c r="K53" s="244">
        <v>0</v>
      </c>
      <c r="L53" s="244">
        <v>0</v>
      </c>
      <c r="M53" s="244">
        <v>0</v>
      </c>
      <c r="N53" s="244">
        <v>0</v>
      </c>
      <c r="O53" s="244">
        <v>0</v>
      </c>
    </row>
    <row r="54" spans="1:16" ht="38.25" customHeight="1" x14ac:dyDescent="0.25">
      <c r="A54" s="177"/>
      <c r="B54" s="182"/>
      <c r="C54" s="159"/>
      <c r="D54" s="128" t="s">
        <v>16</v>
      </c>
      <c r="E54" s="128"/>
      <c r="F54" s="128"/>
      <c r="G54" s="132"/>
      <c r="H54" s="132"/>
      <c r="I54" s="244">
        <f t="shared" si="9"/>
        <v>250000</v>
      </c>
      <c r="J54" s="244">
        <v>250000</v>
      </c>
      <c r="K54" s="244">
        <v>0</v>
      </c>
      <c r="L54" s="244">
        <v>0</v>
      </c>
      <c r="M54" s="244">
        <v>0</v>
      </c>
      <c r="N54" s="244">
        <v>0</v>
      </c>
      <c r="O54" s="244">
        <v>0</v>
      </c>
    </row>
    <row r="55" spans="1:16" ht="37.5" customHeight="1" x14ac:dyDescent="0.25">
      <c r="A55" s="177">
        <v>16</v>
      </c>
      <c r="B55" s="195" t="s">
        <v>51</v>
      </c>
      <c r="C55" s="159" t="s">
        <v>25</v>
      </c>
      <c r="D55" s="128" t="s">
        <v>15</v>
      </c>
      <c r="E55" s="128"/>
      <c r="F55" s="128"/>
      <c r="G55" s="128"/>
      <c r="H55" s="132"/>
      <c r="I55" s="244">
        <f t="shared" si="9"/>
        <v>6655000</v>
      </c>
      <c r="J55" s="244">
        <v>2000000</v>
      </c>
      <c r="K55" s="244">
        <v>1655000</v>
      </c>
      <c r="L55" s="244">
        <f>1000000</f>
        <v>1000000</v>
      </c>
      <c r="M55" s="244">
        <f>1655000-655000</f>
        <v>1000000</v>
      </c>
      <c r="N55" s="239"/>
      <c r="O55" s="244">
        <f>1655000-655000</f>
        <v>1000000</v>
      </c>
    </row>
    <row r="56" spans="1:16" ht="42.75" customHeight="1" x14ac:dyDescent="0.25">
      <c r="A56" s="194"/>
      <c r="B56" s="199"/>
      <c r="C56" s="159"/>
      <c r="D56" s="128" t="s">
        <v>16</v>
      </c>
      <c r="E56" s="128"/>
      <c r="F56" s="128"/>
      <c r="G56" s="128"/>
      <c r="H56" s="132"/>
      <c r="I56" s="244">
        <f t="shared" si="9"/>
        <v>15500000</v>
      </c>
      <c r="J56" s="244">
        <v>1500000</v>
      </c>
      <c r="K56" s="244">
        <v>3500000</v>
      </c>
      <c r="L56" s="244">
        <v>3500000</v>
      </c>
      <c r="M56" s="244">
        <v>3500000</v>
      </c>
      <c r="N56" s="239"/>
      <c r="O56" s="244">
        <v>3500000</v>
      </c>
    </row>
    <row r="57" spans="1:16" ht="26.25" hidden="1" customHeight="1" x14ac:dyDescent="0.25">
      <c r="A57" s="194"/>
      <c r="B57" s="182" t="s">
        <v>52</v>
      </c>
      <c r="C57" s="159" t="s">
        <v>25</v>
      </c>
      <c r="D57" s="128" t="s">
        <v>33</v>
      </c>
      <c r="E57" s="128"/>
      <c r="F57" s="128"/>
      <c r="G57" s="128"/>
      <c r="H57" s="132"/>
      <c r="I57" s="244">
        <v>0</v>
      </c>
      <c r="J57" s="244">
        <v>0</v>
      </c>
      <c r="K57" s="244">
        <v>0</v>
      </c>
      <c r="L57" s="244">
        <v>0</v>
      </c>
      <c r="M57" s="244">
        <v>0</v>
      </c>
      <c r="N57" s="239"/>
      <c r="O57" s="244">
        <v>0</v>
      </c>
    </row>
    <row r="58" spans="1:16" ht="41.25" hidden="1" customHeight="1" x14ac:dyDescent="0.25">
      <c r="A58" s="194"/>
      <c r="B58" s="182"/>
      <c r="C58" s="159"/>
      <c r="D58" s="128" t="s">
        <v>15</v>
      </c>
      <c r="E58" s="128"/>
      <c r="F58" s="128"/>
      <c r="G58" s="128"/>
      <c r="H58" s="132"/>
      <c r="I58" s="244">
        <v>0</v>
      </c>
      <c r="J58" s="244">
        <v>0</v>
      </c>
      <c r="K58" s="244">
        <v>0</v>
      </c>
      <c r="L58" s="244">
        <v>0</v>
      </c>
      <c r="M58" s="244">
        <v>0</v>
      </c>
      <c r="N58" s="239"/>
      <c r="O58" s="244">
        <v>0</v>
      </c>
    </row>
    <row r="59" spans="1:16" ht="41.25" hidden="1" customHeight="1" x14ac:dyDescent="0.25">
      <c r="A59" s="194"/>
      <c r="B59" s="182"/>
      <c r="C59" s="159"/>
      <c r="D59" s="128" t="s">
        <v>16</v>
      </c>
      <c r="E59" s="128"/>
      <c r="F59" s="128"/>
      <c r="G59" s="128"/>
      <c r="H59" s="132"/>
      <c r="I59" s="244">
        <v>0</v>
      </c>
      <c r="J59" s="244">
        <v>0</v>
      </c>
      <c r="K59" s="244">
        <v>0</v>
      </c>
      <c r="L59" s="244"/>
      <c r="M59" s="244">
        <v>0</v>
      </c>
      <c r="N59" s="239"/>
      <c r="O59" s="244">
        <v>0</v>
      </c>
    </row>
    <row r="60" spans="1:16" ht="33" customHeight="1" x14ac:dyDescent="0.25">
      <c r="A60" s="177">
        <v>17</v>
      </c>
      <c r="B60" s="182" t="s">
        <v>53</v>
      </c>
      <c r="C60" s="159" t="s">
        <v>25</v>
      </c>
      <c r="D60" s="128" t="s">
        <v>15</v>
      </c>
      <c r="E60" s="128"/>
      <c r="F60" s="128"/>
      <c r="G60" s="128"/>
      <c r="H60" s="132"/>
      <c r="I60" s="244">
        <f t="shared" ref="I60:I75" si="10">J60+K60+L60+M60+O60</f>
        <v>132016353.2</v>
      </c>
      <c r="J60" s="244">
        <v>0</v>
      </c>
      <c r="K60" s="244">
        <f>30284872+1416700</f>
        <v>31701572</v>
      </c>
      <c r="L60" s="244">
        <f>30939872+3551081-2278077.8</f>
        <v>32212875.199999999</v>
      </c>
      <c r="M60" s="244">
        <f>30939872+3551081-880000</f>
        <v>33610953</v>
      </c>
      <c r="N60" s="239"/>
      <c r="O60" s="244">
        <f>30939872+3551081</f>
        <v>34490953</v>
      </c>
    </row>
    <row r="61" spans="1:16" ht="34.5" customHeight="1" x14ac:dyDescent="0.25">
      <c r="A61" s="194"/>
      <c r="B61" s="199"/>
      <c r="C61" s="159"/>
      <c r="D61" s="128" t="s">
        <v>16</v>
      </c>
      <c r="E61" s="128"/>
      <c r="F61" s="128"/>
      <c r="G61" s="128"/>
      <c r="H61" s="128"/>
      <c r="I61" s="244">
        <f t="shared" si="10"/>
        <v>14000000</v>
      </c>
      <c r="J61" s="244">
        <v>0</v>
      </c>
      <c r="K61" s="244">
        <v>3500000</v>
      </c>
      <c r="L61" s="244">
        <v>3500000</v>
      </c>
      <c r="M61" s="244">
        <v>3500000</v>
      </c>
      <c r="N61" s="239"/>
      <c r="O61" s="244">
        <v>3500000</v>
      </c>
    </row>
    <row r="62" spans="1:16" ht="120.75" customHeight="1" x14ac:dyDescent="0.25">
      <c r="A62" s="133">
        <v>18</v>
      </c>
      <c r="B62" s="131" t="s">
        <v>54</v>
      </c>
      <c r="C62" s="128" t="s">
        <v>25</v>
      </c>
      <c r="D62" s="128" t="s">
        <v>39</v>
      </c>
      <c r="E62" s="128"/>
      <c r="F62" s="128"/>
      <c r="G62" s="128"/>
      <c r="H62" s="128"/>
      <c r="I62" s="244">
        <f t="shared" si="10"/>
        <v>12856609.42</v>
      </c>
      <c r="J62" s="244">
        <v>0</v>
      </c>
      <c r="K62" s="244">
        <v>1023756</v>
      </c>
      <c r="L62" s="244">
        <v>4651435.42</v>
      </c>
      <c r="M62" s="244">
        <f>7681418-500000</f>
        <v>7181418</v>
      </c>
      <c r="N62" s="244">
        <v>0</v>
      </c>
      <c r="O62" s="244">
        <v>0</v>
      </c>
      <c r="P62" s="14">
        <f>4651435.42-L62</f>
        <v>0</v>
      </c>
    </row>
    <row r="63" spans="1:16" ht="69" customHeight="1" x14ac:dyDescent="0.25">
      <c r="A63" s="133">
        <v>19</v>
      </c>
      <c r="B63" s="134" t="s">
        <v>78</v>
      </c>
      <c r="C63" s="128" t="s">
        <v>25</v>
      </c>
      <c r="D63" s="128" t="s">
        <v>15</v>
      </c>
      <c r="E63" s="128"/>
      <c r="F63" s="128"/>
      <c r="G63" s="128"/>
      <c r="H63" s="128"/>
      <c r="I63" s="244">
        <f t="shared" si="10"/>
        <v>400000</v>
      </c>
      <c r="J63" s="244">
        <v>0</v>
      </c>
      <c r="K63" s="244">
        <v>0</v>
      </c>
      <c r="L63" s="244">
        <v>250000</v>
      </c>
      <c r="M63" s="244">
        <v>150000</v>
      </c>
      <c r="N63" s="244">
        <v>0</v>
      </c>
      <c r="O63" s="244">
        <v>0</v>
      </c>
      <c r="P63" s="14"/>
    </row>
    <row r="64" spans="1:16" ht="34.5" customHeight="1" x14ac:dyDescent="0.25">
      <c r="A64" s="194">
        <v>20</v>
      </c>
      <c r="B64" s="195" t="s">
        <v>19</v>
      </c>
      <c r="C64" s="159" t="s">
        <v>24</v>
      </c>
      <c r="D64" s="128" t="s">
        <v>39</v>
      </c>
      <c r="E64" s="128"/>
      <c r="F64" s="128"/>
      <c r="G64" s="128"/>
      <c r="H64" s="47"/>
      <c r="I64" s="244">
        <f t="shared" si="10"/>
        <v>36398200</v>
      </c>
      <c r="J64" s="244">
        <v>0</v>
      </c>
      <c r="K64" s="244">
        <f>K80</f>
        <v>10847600</v>
      </c>
      <c r="L64" s="244">
        <f>L80+L81</f>
        <v>25550600</v>
      </c>
      <c r="M64" s="244">
        <v>0</v>
      </c>
      <c r="N64" s="244"/>
      <c r="O64" s="244">
        <v>0</v>
      </c>
    </row>
    <row r="65" spans="1:17" ht="39" customHeight="1" x14ac:dyDescent="0.25">
      <c r="A65" s="194"/>
      <c r="B65" s="201"/>
      <c r="C65" s="183"/>
      <c r="D65" s="128" t="s">
        <v>15</v>
      </c>
      <c r="E65" s="21"/>
      <c r="F65" s="22"/>
      <c r="G65" s="22"/>
      <c r="H65" s="23"/>
      <c r="I65" s="244">
        <f>J65+K65+L65+M65+O65</f>
        <v>704829722.74000001</v>
      </c>
      <c r="J65" s="249">
        <f>114629200+400000+249645</f>
        <v>115278845</v>
      </c>
      <c r="K65" s="256">
        <f>K73+K75+K77+K79</f>
        <v>137570327.30000001</v>
      </c>
      <c r="L65" s="256">
        <f>L73+L75+L77+L79+L82</f>
        <v>158750618.02000001</v>
      </c>
      <c r="M65" s="256">
        <f>M73+M75+M77+M79+M82</f>
        <v>147184616.41999999</v>
      </c>
      <c r="N65" s="257"/>
      <c r="O65" s="256">
        <f>O73+O75+O77+O79</f>
        <v>146045316</v>
      </c>
      <c r="P65" s="45"/>
    </row>
    <row r="66" spans="1:17" ht="30.75" customHeight="1" x14ac:dyDescent="0.25">
      <c r="A66" s="194"/>
      <c r="B66" s="201"/>
      <c r="C66" s="183"/>
      <c r="D66" s="128" t="s">
        <v>16</v>
      </c>
      <c r="E66" s="24"/>
      <c r="F66" s="22"/>
      <c r="G66" s="22"/>
      <c r="H66" s="23"/>
      <c r="I66" s="244">
        <f t="shared" si="10"/>
        <v>169687460.40000001</v>
      </c>
      <c r="J66" s="249">
        <v>33837460.399999999</v>
      </c>
      <c r="K66" s="249">
        <v>33900000</v>
      </c>
      <c r="L66" s="249">
        <f>L74+L78</f>
        <v>33950000</v>
      </c>
      <c r="M66" s="235">
        <f>M74+M78</f>
        <v>34000000</v>
      </c>
      <c r="N66" s="257"/>
      <c r="O66" s="235">
        <f>O74+O78</f>
        <v>34000000</v>
      </c>
      <c r="P66" s="45"/>
    </row>
    <row r="67" spans="1:17" ht="39.75" customHeight="1" x14ac:dyDescent="0.25">
      <c r="A67" s="194">
        <v>21</v>
      </c>
      <c r="B67" s="182" t="s">
        <v>55</v>
      </c>
      <c r="C67" s="159" t="s">
        <v>24</v>
      </c>
      <c r="D67" s="128" t="s">
        <v>39</v>
      </c>
      <c r="E67" s="24"/>
      <c r="F67" s="22"/>
      <c r="G67" s="22"/>
      <c r="H67" s="23"/>
      <c r="I67" s="244">
        <f t="shared" si="10"/>
        <v>36398200</v>
      </c>
      <c r="J67" s="244">
        <v>0</v>
      </c>
      <c r="K67" s="249">
        <f>K80</f>
        <v>10847600</v>
      </c>
      <c r="L67" s="244">
        <f>L80+L81</f>
        <v>25550600</v>
      </c>
      <c r="M67" s="244">
        <v>0</v>
      </c>
      <c r="N67" s="244">
        <v>0</v>
      </c>
      <c r="O67" s="244">
        <v>0</v>
      </c>
    </row>
    <row r="68" spans="1:17" ht="42" customHeight="1" x14ac:dyDescent="0.25">
      <c r="A68" s="194"/>
      <c r="B68" s="196"/>
      <c r="C68" s="183"/>
      <c r="D68" s="128" t="s">
        <v>15</v>
      </c>
      <c r="E68" s="22"/>
      <c r="F68" s="22"/>
      <c r="G68" s="22"/>
      <c r="H68" s="23"/>
      <c r="I68" s="244">
        <f t="shared" si="10"/>
        <v>704829722.74000001</v>
      </c>
      <c r="J68" s="249">
        <f>114629200+400000+249645</f>
        <v>115278845</v>
      </c>
      <c r="K68" s="256">
        <f>K73+K75+K77+K79</f>
        <v>137570327.30000001</v>
      </c>
      <c r="L68" s="256">
        <f>L73+L75+L77+L79+L82</f>
        <v>158750618.02000001</v>
      </c>
      <c r="M68" s="256">
        <f>M73+M75+M77+M79+M82</f>
        <v>147184616.41999999</v>
      </c>
      <c r="N68" s="239"/>
      <c r="O68" s="256">
        <f>O73+O75+O77+O79</f>
        <v>146045316</v>
      </c>
      <c r="P68" s="14"/>
    </row>
    <row r="69" spans="1:17" ht="34.5" customHeight="1" x14ac:dyDescent="0.25">
      <c r="A69" s="194"/>
      <c r="B69" s="196"/>
      <c r="C69" s="183"/>
      <c r="D69" s="128" t="s">
        <v>16</v>
      </c>
      <c r="E69" s="22"/>
      <c r="F69" s="22"/>
      <c r="G69" s="22"/>
      <c r="H69" s="23"/>
      <c r="I69" s="244">
        <f t="shared" si="10"/>
        <v>169687460.40000001</v>
      </c>
      <c r="J69" s="249">
        <v>33837460.399999999</v>
      </c>
      <c r="K69" s="249">
        <v>33900000</v>
      </c>
      <c r="L69" s="249">
        <f>L74+L78</f>
        <v>33950000</v>
      </c>
      <c r="M69" s="249">
        <f>M74+M78</f>
        <v>34000000</v>
      </c>
      <c r="N69" s="239"/>
      <c r="O69" s="249">
        <f>O74+O78</f>
        <v>34000000</v>
      </c>
    </row>
    <row r="70" spans="1:17" ht="43.5" customHeight="1" x14ac:dyDescent="0.25">
      <c r="A70" s="194">
        <v>22</v>
      </c>
      <c r="B70" s="182" t="s">
        <v>56</v>
      </c>
      <c r="C70" s="159" t="s">
        <v>24</v>
      </c>
      <c r="D70" s="128" t="s">
        <v>39</v>
      </c>
      <c r="E70" s="22"/>
      <c r="F70" s="22"/>
      <c r="G70" s="22"/>
      <c r="H70" s="23"/>
      <c r="I70" s="244">
        <f t="shared" si="10"/>
        <v>36398200</v>
      </c>
      <c r="J70" s="244">
        <v>0</v>
      </c>
      <c r="K70" s="249">
        <f>K80</f>
        <v>10847600</v>
      </c>
      <c r="L70" s="244">
        <f>L80+L81</f>
        <v>25550600</v>
      </c>
      <c r="M70" s="244">
        <v>0</v>
      </c>
      <c r="N70" s="244">
        <v>0</v>
      </c>
      <c r="O70" s="244">
        <v>0</v>
      </c>
    </row>
    <row r="71" spans="1:17" ht="40.5" customHeight="1" x14ac:dyDescent="0.25">
      <c r="A71" s="194"/>
      <c r="B71" s="196"/>
      <c r="C71" s="183"/>
      <c r="D71" s="128" t="s">
        <v>15</v>
      </c>
      <c r="E71" s="22"/>
      <c r="F71" s="22"/>
      <c r="G71" s="22"/>
      <c r="H71" s="23"/>
      <c r="I71" s="244">
        <f t="shared" si="10"/>
        <v>704829722.74000001</v>
      </c>
      <c r="J71" s="249">
        <f>J73+J75+J77</f>
        <v>115278845</v>
      </c>
      <c r="K71" s="256">
        <f>K73+K75+K77+K79</f>
        <v>137570327.30000001</v>
      </c>
      <c r="L71" s="256">
        <f>L73+L75+L77+L79+L82</f>
        <v>158750618.02000001</v>
      </c>
      <c r="M71" s="256">
        <f>M73+M75+M77+M79+M82</f>
        <v>147184616.41999999</v>
      </c>
      <c r="N71" s="239"/>
      <c r="O71" s="256">
        <f>O73+O75+O77+O79</f>
        <v>146045316</v>
      </c>
    </row>
    <row r="72" spans="1:17" ht="37.5" customHeight="1" x14ac:dyDescent="0.25">
      <c r="A72" s="194"/>
      <c r="B72" s="196"/>
      <c r="C72" s="183"/>
      <c r="D72" s="128" t="s">
        <v>16</v>
      </c>
      <c r="E72" s="22"/>
      <c r="F72" s="22"/>
      <c r="G72" s="24"/>
      <c r="H72" s="23"/>
      <c r="I72" s="244">
        <f t="shared" si="10"/>
        <v>169687460.40000001</v>
      </c>
      <c r="J72" s="249">
        <v>33837460.399999999</v>
      </c>
      <c r="K72" s="249">
        <v>33900000</v>
      </c>
      <c r="L72" s="249">
        <f>L74+L78</f>
        <v>33950000</v>
      </c>
      <c r="M72" s="249">
        <f>M74+M78</f>
        <v>34000000</v>
      </c>
      <c r="N72" s="239"/>
      <c r="O72" s="249">
        <f>O74+O78</f>
        <v>34000000</v>
      </c>
    </row>
    <row r="73" spans="1:17" ht="47.25" customHeight="1" x14ac:dyDescent="0.25">
      <c r="A73" s="194">
        <v>23</v>
      </c>
      <c r="B73" s="182" t="s">
        <v>57</v>
      </c>
      <c r="C73" s="182" t="s">
        <v>24</v>
      </c>
      <c r="D73" s="128" t="s">
        <v>15</v>
      </c>
      <c r="E73" s="22"/>
      <c r="F73" s="22"/>
      <c r="G73" s="22"/>
      <c r="H73" s="23"/>
      <c r="I73" s="244">
        <f t="shared" si="10"/>
        <v>692015986</v>
      </c>
      <c r="J73" s="239">
        <f>114629200+249645</f>
        <v>114878845</v>
      </c>
      <c r="K73" s="256">
        <f>114629200-1601832+484745+400000+23185965</f>
        <v>137098078</v>
      </c>
      <c r="L73" s="249">
        <f>113512113+714908+20960000+8037700+5523710</f>
        <v>148748431</v>
      </c>
      <c r="M73" s="235">
        <f>136587021+9058295</f>
        <v>145645316</v>
      </c>
      <c r="N73" s="235"/>
      <c r="O73" s="235">
        <f>136587021+9058295</f>
        <v>145645316</v>
      </c>
      <c r="P73" s="46"/>
    </row>
    <row r="74" spans="1:17" ht="39.75" customHeight="1" x14ac:dyDescent="0.35">
      <c r="A74" s="194"/>
      <c r="B74" s="182"/>
      <c r="C74" s="182"/>
      <c r="D74" s="128" t="s">
        <v>16</v>
      </c>
      <c r="E74" s="22"/>
      <c r="F74" s="22"/>
      <c r="G74" s="24"/>
      <c r="H74" s="23"/>
      <c r="I74" s="244">
        <f t="shared" si="10"/>
        <v>154737460.40000001</v>
      </c>
      <c r="J74" s="249">
        <f>J72-J78</f>
        <v>31137460.399999999</v>
      </c>
      <c r="K74" s="249">
        <f>K72-K78</f>
        <v>30900000</v>
      </c>
      <c r="L74" s="249">
        <v>30900000</v>
      </c>
      <c r="M74" s="249">
        <v>30900000</v>
      </c>
      <c r="N74" s="249">
        <v>31000000</v>
      </c>
      <c r="O74" s="249">
        <v>30900000</v>
      </c>
      <c r="Q74" s="10"/>
    </row>
    <row r="75" spans="1:17" ht="68.25" customHeight="1" x14ac:dyDescent="0.25">
      <c r="A75" s="194">
        <v>24</v>
      </c>
      <c r="B75" s="182" t="s">
        <v>58</v>
      </c>
      <c r="C75" s="182" t="s">
        <v>24</v>
      </c>
      <c r="D75" s="159" t="s">
        <v>15</v>
      </c>
      <c r="E75" s="203"/>
      <c r="F75" s="203"/>
      <c r="G75" s="203"/>
      <c r="H75" s="204"/>
      <c r="I75" s="237">
        <f t="shared" si="10"/>
        <v>1375000</v>
      </c>
      <c r="J75" s="250">
        <v>300000</v>
      </c>
      <c r="K75" s="250">
        <v>250000</v>
      </c>
      <c r="L75" s="250">
        <f>250000+75000</f>
        <v>325000</v>
      </c>
      <c r="M75" s="258">
        <v>250000</v>
      </c>
      <c r="N75" s="249"/>
      <c r="O75" s="250">
        <v>250000</v>
      </c>
    </row>
    <row r="76" spans="1:17" ht="31.5" customHeight="1" x14ac:dyDescent="0.25">
      <c r="A76" s="194"/>
      <c r="B76" s="199"/>
      <c r="C76" s="182"/>
      <c r="D76" s="159"/>
      <c r="E76" s="203"/>
      <c r="F76" s="203"/>
      <c r="G76" s="203"/>
      <c r="H76" s="205"/>
      <c r="I76" s="243"/>
      <c r="J76" s="250"/>
      <c r="K76" s="250"/>
      <c r="L76" s="250"/>
      <c r="M76" s="258"/>
      <c r="N76" s="249"/>
      <c r="O76" s="250"/>
    </row>
    <row r="77" spans="1:17" ht="46.5" customHeight="1" x14ac:dyDescent="0.25">
      <c r="A77" s="194">
        <v>25</v>
      </c>
      <c r="B77" s="182" t="s">
        <v>59</v>
      </c>
      <c r="C77" s="182" t="s">
        <v>24</v>
      </c>
      <c r="D77" s="128" t="s">
        <v>15</v>
      </c>
      <c r="E77" s="136"/>
      <c r="F77" s="136"/>
      <c r="G77" s="136"/>
      <c r="H77" s="25"/>
      <c r="I77" s="244">
        <f t="shared" ref="I77:I83" si="11">J77+K77+L77+M77+O77</f>
        <v>625000</v>
      </c>
      <c r="J77" s="244">
        <v>100000</v>
      </c>
      <c r="K77" s="244">
        <v>150000</v>
      </c>
      <c r="L77" s="244">
        <f>150000-75000</f>
        <v>75000</v>
      </c>
      <c r="M77" s="259">
        <v>150000</v>
      </c>
      <c r="N77" s="239"/>
      <c r="O77" s="244">
        <v>150000</v>
      </c>
    </row>
    <row r="78" spans="1:17" ht="57.75" customHeight="1" x14ac:dyDescent="0.25">
      <c r="A78" s="194"/>
      <c r="B78" s="182"/>
      <c r="C78" s="182"/>
      <c r="D78" s="128" t="s">
        <v>16</v>
      </c>
      <c r="E78" s="136"/>
      <c r="F78" s="136"/>
      <c r="G78" s="136"/>
      <c r="H78" s="25"/>
      <c r="I78" s="244">
        <f t="shared" si="11"/>
        <v>14950000</v>
      </c>
      <c r="J78" s="249">
        <v>2700000</v>
      </c>
      <c r="K78" s="249">
        <v>3000000</v>
      </c>
      <c r="L78" s="249">
        <v>3050000</v>
      </c>
      <c r="M78" s="249">
        <v>3100000</v>
      </c>
      <c r="N78" s="249">
        <v>3000000</v>
      </c>
      <c r="O78" s="249">
        <v>3100000</v>
      </c>
    </row>
    <row r="79" spans="1:17" ht="102" customHeight="1" x14ac:dyDescent="0.25">
      <c r="A79" s="133">
        <v>26</v>
      </c>
      <c r="B79" s="131" t="s">
        <v>60</v>
      </c>
      <c r="C79" s="131" t="s">
        <v>30</v>
      </c>
      <c r="D79" s="128" t="s">
        <v>15</v>
      </c>
      <c r="E79" s="136"/>
      <c r="F79" s="136"/>
      <c r="G79" s="136"/>
      <c r="H79" s="41"/>
      <c r="I79" s="244">
        <f t="shared" si="11"/>
        <v>8923736.7400000002</v>
      </c>
      <c r="J79" s="244">
        <v>0</v>
      </c>
      <c r="K79" s="249">
        <f>9397810-9325560.7</f>
        <v>72249.300000000745</v>
      </c>
      <c r="L79" s="249">
        <v>8542187.0199999996</v>
      </c>
      <c r="M79" s="259">
        <v>309300.42</v>
      </c>
      <c r="N79" s="239"/>
      <c r="O79" s="244">
        <v>0</v>
      </c>
      <c r="P79" s="14"/>
    </row>
    <row r="80" spans="1:17" ht="122.25" customHeight="1" x14ac:dyDescent="0.25">
      <c r="A80" s="133">
        <v>27</v>
      </c>
      <c r="B80" s="42" t="s">
        <v>61</v>
      </c>
      <c r="C80" s="131" t="s">
        <v>24</v>
      </c>
      <c r="D80" s="128" t="s">
        <v>39</v>
      </c>
      <c r="E80" s="136"/>
      <c r="F80" s="136"/>
      <c r="G80" s="136"/>
      <c r="H80" s="41"/>
      <c r="I80" s="244">
        <f t="shared" si="11"/>
        <v>29169900</v>
      </c>
      <c r="J80" s="244">
        <v>0</v>
      </c>
      <c r="K80" s="249">
        <v>10847600</v>
      </c>
      <c r="L80" s="249">
        <v>18322300</v>
      </c>
      <c r="M80" s="244">
        <v>0</v>
      </c>
      <c r="N80" s="249" t="s">
        <v>31</v>
      </c>
      <c r="O80" s="244">
        <v>0</v>
      </c>
    </row>
    <row r="81" spans="1:18" ht="84.75" customHeight="1" x14ac:dyDescent="0.25">
      <c r="A81" s="133">
        <v>28</v>
      </c>
      <c r="B81" s="42" t="s">
        <v>72</v>
      </c>
      <c r="C81" s="131" t="s">
        <v>24</v>
      </c>
      <c r="D81" s="128" t="s">
        <v>39</v>
      </c>
      <c r="E81" s="136"/>
      <c r="F81" s="136"/>
      <c r="G81" s="136"/>
      <c r="H81" s="41"/>
      <c r="I81" s="244">
        <f t="shared" si="11"/>
        <v>7228300</v>
      </c>
      <c r="J81" s="244">
        <v>0</v>
      </c>
      <c r="K81" s="244">
        <v>0</v>
      </c>
      <c r="L81" s="249">
        <v>7228300</v>
      </c>
      <c r="M81" s="244">
        <v>0</v>
      </c>
      <c r="N81" s="249" t="s">
        <v>31</v>
      </c>
      <c r="O81" s="244">
        <v>0</v>
      </c>
    </row>
    <row r="82" spans="1:18" ht="69" customHeight="1" x14ac:dyDescent="0.25">
      <c r="A82" s="133">
        <v>29</v>
      </c>
      <c r="B82" s="134" t="s">
        <v>79</v>
      </c>
      <c r="C82" s="131" t="s">
        <v>24</v>
      </c>
      <c r="D82" s="128" t="s">
        <v>15</v>
      </c>
      <c r="E82" s="136"/>
      <c r="F82" s="136"/>
      <c r="G82" s="136"/>
      <c r="H82" s="41"/>
      <c r="I82" s="244">
        <f t="shared" si="11"/>
        <v>1890000</v>
      </c>
      <c r="J82" s="244">
        <v>0</v>
      </c>
      <c r="K82" s="244">
        <v>0</v>
      </c>
      <c r="L82" s="249">
        <v>1060000</v>
      </c>
      <c r="M82" s="244">
        <f>650000+180000</f>
        <v>830000</v>
      </c>
      <c r="N82" s="249" t="s">
        <v>31</v>
      </c>
      <c r="O82" s="244">
        <v>0</v>
      </c>
    </row>
    <row r="83" spans="1:18" ht="21" customHeight="1" x14ac:dyDescent="0.25">
      <c r="A83" s="194">
        <v>30</v>
      </c>
      <c r="B83" s="195" t="s">
        <v>20</v>
      </c>
      <c r="C83" s="159" t="s">
        <v>26</v>
      </c>
      <c r="D83" s="159" t="s">
        <v>29</v>
      </c>
      <c r="E83" s="203"/>
      <c r="F83" s="203"/>
      <c r="G83" s="203"/>
      <c r="H83" s="208"/>
      <c r="I83" s="237">
        <f t="shared" si="11"/>
        <v>350770.08</v>
      </c>
      <c r="J83" s="250">
        <v>26620</v>
      </c>
      <c r="K83" s="260">
        <v>0</v>
      </c>
      <c r="L83" s="250">
        <f>L100</f>
        <v>165155.44</v>
      </c>
      <c r="M83" s="250">
        <f>M100</f>
        <v>158994.64000000001</v>
      </c>
      <c r="N83" s="239"/>
      <c r="O83" s="250">
        <f>O100</f>
        <v>0</v>
      </c>
    </row>
    <row r="84" spans="1:18" ht="9" customHeight="1" x14ac:dyDescent="0.25">
      <c r="A84" s="194"/>
      <c r="B84" s="199"/>
      <c r="C84" s="215"/>
      <c r="D84" s="159"/>
      <c r="E84" s="203"/>
      <c r="F84" s="203"/>
      <c r="G84" s="203"/>
      <c r="H84" s="208"/>
      <c r="I84" s="237"/>
      <c r="J84" s="250"/>
      <c r="K84" s="261"/>
      <c r="L84" s="250"/>
      <c r="M84" s="250"/>
      <c r="N84" s="239"/>
      <c r="O84" s="250"/>
    </row>
    <row r="85" spans="1:18" ht="44.25" customHeight="1" x14ac:dyDescent="0.25">
      <c r="A85" s="194"/>
      <c r="B85" s="199"/>
      <c r="C85" s="215"/>
      <c r="D85" s="128" t="s">
        <v>39</v>
      </c>
      <c r="E85" s="136"/>
      <c r="F85" s="136"/>
      <c r="G85" s="136"/>
      <c r="H85" s="43"/>
      <c r="I85" s="244">
        <f>K85+L85+M85+O85</f>
        <v>14497309.550000001</v>
      </c>
      <c r="J85" s="244">
        <v>0</v>
      </c>
      <c r="K85" s="249">
        <f>K103</f>
        <v>1208544</v>
      </c>
      <c r="L85" s="249">
        <f>L101+L103</f>
        <v>5193562.29</v>
      </c>
      <c r="M85" s="249">
        <f>M101+M103</f>
        <v>8095203.2599999998</v>
      </c>
      <c r="N85" s="239"/>
      <c r="O85" s="249">
        <f>O101+O103</f>
        <v>0</v>
      </c>
      <c r="P85" s="14"/>
    </row>
    <row r="86" spans="1:18" ht="35.25" customHeight="1" x14ac:dyDescent="0.25">
      <c r="A86" s="194"/>
      <c r="B86" s="199"/>
      <c r="C86" s="215"/>
      <c r="D86" s="159" t="s">
        <v>15</v>
      </c>
      <c r="E86" s="203"/>
      <c r="F86" s="203"/>
      <c r="G86" s="203"/>
      <c r="H86" s="207"/>
      <c r="I86" s="237">
        <f>J86+K86+L86+M86+O86</f>
        <v>173570254.09999999</v>
      </c>
      <c r="J86" s="237">
        <f>J97+J102</f>
        <v>30977847</v>
      </c>
      <c r="K86" s="237">
        <f>K97+K102</f>
        <v>36811672</v>
      </c>
      <c r="L86" s="242">
        <f>L97+L102+L104</f>
        <v>34414687.100000001</v>
      </c>
      <c r="M86" s="242">
        <f>M97+M102+M104</f>
        <v>35703024</v>
      </c>
      <c r="N86" s="239"/>
      <c r="O86" s="242">
        <f>O97+O102+O104</f>
        <v>35663024</v>
      </c>
    </row>
    <row r="87" spans="1:18" ht="2.25" customHeight="1" x14ac:dyDescent="0.25">
      <c r="A87" s="194"/>
      <c r="B87" s="199"/>
      <c r="C87" s="215"/>
      <c r="D87" s="159"/>
      <c r="E87" s="203"/>
      <c r="F87" s="203"/>
      <c r="G87" s="203"/>
      <c r="H87" s="205"/>
      <c r="I87" s="237"/>
      <c r="J87" s="237"/>
      <c r="K87" s="237"/>
      <c r="L87" s="242"/>
      <c r="M87" s="242"/>
      <c r="N87" s="239"/>
      <c r="O87" s="242"/>
    </row>
    <row r="88" spans="1:18" ht="9.75" customHeight="1" x14ac:dyDescent="0.25">
      <c r="A88" s="194">
        <v>31</v>
      </c>
      <c r="B88" s="182" t="s">
        <v>62</v>
      </c>
      <c r="C88" s="156" t="s">
        <v>26</v>
      </c>
      <c r="D88" s="159" t="s">
        <v>29</v>
      </c>
      <c r="E88" s="213"/>
      <c r="F88" s="213"/>
      <c r="G88" s="213"/>
      <c r="H88" s="216"/>
      <c r="I88" s="237">
        <f>J88+K88+L88+M88+O88</f>
        <v>350770.08</v>
      </c>
      <c r="J88" s="250">
        <v>26620</v>
      </c>
      <c r="K88" s="260">
        <v>0</v>
      </c>
      <c r="L88" s="251">
        <f>L100</f>
        <v>165155.44</v>
      </c>
      <c r="M88" s="250">
        <f>M100</f>
        <v>158994.64000000001</v>
      </c>
      <c r="N88" s="239"/>
      <c r="O88" s="260">
        <f>O100</f>
        <v>0</v>
      </c>
    </row>
    <row r="89" spans="1:18" ht="19.5" customHeight="1" x14ac:dyDescent="0.25">
      <c r="A89" s="194"/>
      <c r="B89" s="199"/>
      <c r="C89" s="211"/>
      <c r="D89" s="159"/>
      <c r="E89" s="214"/>
      <c r="F89" s="214"/>
      <c r="G89" s="214"/>
      <c r="H89" s="214"/>
      <c r="I89" s="237"/>
      <c r="J89" s="250"/>
      <c r="K89" s="261"/>
      <c r="L89" s="251"/>
      <c r="M89" s="250"/>
      <c r="N89" s="239"/>
      <c r="O89" s="261"/>
    </row>
    <row r="90" spans="1:18" ht="55.5" customHeight="1" x14ac:dyDescent="0.25">
      <c r="A90" s="194"/>
      <c r="B90" s="199"/>
      <c r="C90" s="211"/>
      <c r="D90" s="128" t="s">
        <v>39</v>
      </c>
      <c r="E90" s="136"/>
      <c r="F90" s="136"/>
      <c r="G90" s="136"/>
      <c r="H90" s="137"/>
      <c r="I90" s="244">
        <f>K90+L90+M90+O90</f>
        <v>14497309.550000001</v>
      </c>
      <c r="J90" s="249">
        <v>0</v>
      </c>
      <c r="K90" s="249">
        <f>K103</f>
        <v>1208544</v>
      </c>
      <c r="L90" s="249">
        <f>L101+L103</f>
        <v>5193562.29</v>
      </c>
      <c r="M90" s="249">
        <f>M101+M103</f>
        <v>8095203.2599999998</v>
      </c>
      <c r="N90" s="249" t="s">
        <v>31</v>
      </c>
      <c r="O90" s="249">
        <f>O101</f>
        <v>0</v>
      </c>
    </row>
    <row r="91" spans="1:18" ht="28.5" customHeight="1" x14ac:dyDescent="0.25">
      <c r="A91" s="194"/>
      <c r="B91" s="199"/>
      <c r="C91" s="211"/>
      <c r="D91" s="159" t="s">
        <v>15</v>
      </c>
      <c r="E91" s="203"/>
      <c r="F91" s="203"/>
      <c r="G91" s="203"/>
      <c r="H91" s="207"/>
      <c r="I91" s="237">
        <f>J91+K91+L91+M91+O91</f>
        <v>173570254.09999999</v>
      </c>
      <c r="J91" s="237">
        <f>J97+J102</f>
        <v>30977847</v>
      </c>
      <c r="K91" s="237">
        <f>K97+K102</f>
        <v>36811672</v>
      </c>
      <c r="L91" s="242">
        <f>L97+L102+L104</f>
        <v>34414687.100000001</v>
      </c>
      <c r="M91" s="242">
        <f>M97+M102+M104</f>
        <v>35703024</v>
      </c>
      <c r="N91" s="239"/>
      <c r="O91" s="242">
        <f>O97+O102+O104</f>
        <v>35663024</v>
      </c>
      <c r="R91" s="13"/>
    </row>
    <row r="92" spans="1:18" ht="8.25" customHeight="1" x14ac:dyDescent="0.25">
      <c r="A92" s="194"/>
      <c r="B92" s="199"/>
      <c r="C92" s="212"/>
      <c r="D92" s="159"/>
      <c r="E92" s="203"/>
      <c r="F92" s="203"/>
      <c r="G92" s="203"/>
      <c r="H92" s="205"/>
      <c r="I92" s="237"/>
      <c r="J92" s="237"/>
      <c r="K92" s="237"/>
      <c r="L92" s="242"/>
      <c r="M92" s="242"/>
      <c r="N92" s="239"/>
      <c r="O92" s="242"/>
    </row>
    <row r="93" spans="1:18" ht="32.25" customHeight="1" x14ac:dyDescent="0.25">
      <c r="A93" s="194">
        <v>32</v>
      </c>
      <c r="B93" s="182" t="s">
        <v>63</v>
      </c>
      <c r="C93" s="159" t="s">
        <v>26</v>
      </c>
      <c r="D93" s="128" t="s">
        <v>29</v>
      </c>
      <c r="E93" s="136"/>
      <c r="F93" s="136"/>
      <c r="G93" s="136"/>
      <c r="H93" s="137"/>
      <c r="I93" s="244">
        <f>J93+K93+L93+M93+O93</f>
        <v>350770.08</v>
      </c>
      <c r="J93" s="244">
        <v>26620</v>
      </c>
      <c r="K93" s="244">
        <v>0</v>
      </c>
      <c r="L93" s="244">
        <f>L100</f>
        <v>165155.44</v>
      </c>
      <c r="M93" s="244">
        <f>M100</f>
        <v>158994.64000000001</v>
      </c>
      <c r="N93" s="239"/>
      <c r="O93" s="248">
        <f>O100</f>
        <v>0</v>
      </c>
    </row>
    <row r="94" spans="1:18" ht="48.75" customHeight="1" x14ac:dyDescent="0.25">
      <c r="A94" s="194"/>
      <c r="B94" s="182"/>
      <c r="C94" s="159"/>
      <c r="D94" s="128" t="s">
        <v>39</v>
      </c>
      <c r="E94" s="136"/>
      <c r="F94" s="136"/>
      <c r="G94" s="136"/>
      <c r="H94" s="44"/>
      <c r="I94" s="244">
        <f>K94+L94+M94+O94</f>
        <v>14497309.550000001</v>
      </c>
      <c r="J94" s="249">
        <v>0</v>
      </c>
      <c r="K94" s="244">
        <f>K103</f>
        <v>1208544</v>
      </c>
      <c r="L94" s="249">
        <f>L101+L103</f>
        <v>5193562.29</v>
      </c>
      <c r="M94" s="249">
        <f>M101+M103</f>
        <v>8095203.2599999998</v>
      </c>
      <c r="N94" s="239"/>
      <c r="O94" s="249">
        <f>O101+O103</f>
        <v>0</v>
      </c>
    </row>
    <row r="95" spans="1:18" ht="16.5" customHeight="1" x14ac:dyDescent="0.25">
      <c r="A95" s="194"/>
      <c r="B95" s="199"/>
      <c r="C95" s="159"/>
      <c r="D95" s="159" t="s">
        <v>15</v>
      </c>
      <c r="E95" s="203"/>
      <c r="F95" s="203"/>
      <c r="G95" s="203"/>
      <c r="H95" s="207"/>
      <c r="I95" s="237">
        <f>J95+K95+L95+M95+O95</f>
        <v>173570254.09999999</v>
      </c>
      <c r="J95" s="237">
        <f>34770800-496062-500000-400000-26645-2370246</f>
        <v>30977847</v>
      </c>
      <c r="K95" s="237">
        <f>K97+K102</f>
        <v>36811672</v>
      </c>
      <c r="L95" s="236">
        <f>L97+L102+L104</f>
        <v>34414687.100000001</v>
      </c>
      <c r="M95" s="242">
        <f>M97+M102+M104</f>
        <v>35703024</v>
      </c>
      <c r="N95" s="239"/>
      <c r="O95" s="242">
        <f>O97+O102+O104</f>
        <v>35663024</v>
      </c>
    </row>
    <row r="96" spans="1:18" ht="18.75" customHeight="1" x14ac:dyDescent="0.25">
      <c r="A96" s="194"/>
      <c r="B96" s="199"/>
      <c r="C96" s="159"/>
      <c r="D96" s="159"/>
      <c r="E96" s="203"/>
      <c r="F96" s="203"/>
      <c r="G96" s="203"/>
      <c r="H96" s="205"/>
      <c r="I96" s="237"/>
      <c r="J96" s="237"/>
      <c r="K96" s="237"/>
      <c r="L96" s="240"/>
      <c r="M96" s="242"/>
      <c r="N96" s="239"/>
      <c r="O96" s="242"/>
    </row>
    <row r="97" spans="1:16" ht="35.25" customHeight="1" x14ac:dyDescent="0.25">
      <c r="A97" s="194">
        <v>33</v>
      </c>
      <c r="B97" s="182" t="s">
        <v>64</v>
      </c>
      <c r="C97" s="159" t="s">
        <v>26</v>
      </c>
      <c r="D97" s="159" t="s">
        <v>15</v>
      </c>
      <c r="E97" s="203"/>
      <c r="F97" s="203"/>
      <c r="G97" s="203"/>
      <c r="H97" s="220"/>
      <c r="I97" s="237">
        <f>J97+K97+L97+M97+O97</f>
        <v>171770254.09999999</v>
      </c>
      <c r="J97" s="237">
        <f>33374738-26645-2370246</f>
        <v>30977847</v>
      </c>
      <c r="K97" s="237">
        <f>33774738-1662794-400000+90000-400000+5009728</f>
        <v>36411672</v>
      </c>
      <c r="L97" s="242">
        <f>31801944-90000+3551080-1146552.9-261784</f>
        <v>33854687.100000001</v>
      </c>
      <c r="M97" s="242">
        <f>31801944-90000+3551080</f>
        <v>35263024</v>
      </c>
      <c r="N97" s="239"/>
      <c r="O97" s="242">
        <f>31801944-90000+3551080</f>
        <v>35263024</v>
      </c>
    </row>
    <row r="98" spans="1:16" ht="28.5" customHeight="1" x14ac:dyDescent="0.25">
      <c r="A98" s="194"/>
      <c r="B98" s="182"/>
      <c r="C98" s="159"/>
      <c r="D98" s="159"/>
      <c r="E98" s="203"/>
      <c r="F98" s="203"/>
      <c r="G98" s="203"/>
      <c r="H98" s="205"/>
      <c r="I98" s="237"/>
      <c r="J98" s="237"/>
      <c r="K98" s="237"/>
      <c r="L98" s="242"/>
      <c r="M98" s="242"/>
      <c r="N98" s="239"/>
      <c r="O98" s="242"/>
    </row>
    <row r="99" spans="1:16" ht="44.25" hidden="1" customHeight="1" x14ac:dyDescent="0.25">
      <c r="A99" s="133"/>
      <c r="B99" s="134"/>
      <c r="C99" s="128"/>
      <c r="D99" s="128"/>
      <c r="E99" s="22"/>
      <c r="F99" s="22"/>
      <c r="G99" s="22"/>
      <c r="H99" s="23"/>
      <c r="I99" s="244"/>
      <c r="J99" s="244"/>
      <c r="K99" s="244"/>
      <c r="L99" s="245"/>
      <c r="M99" s="249"/>
      <c r="N99" s="239"/>
      <c r="O99" s="249"/>
    </row>
    <row r="100" spans="1:16" ht="34.5" customHeight="1" x14ac:dyDescent="0.25">
      <c r="A100" s="194">
        <v>34</v>
      </c>
      <c r="B100" s="195" t="s">
        <v>65</v>
      </c>
      <c r="C100" s="159" t="s">
        <v>22</v>
      </c>
      <c r="D100" s="128" t="s">
        <v>29</v>
      </c>
      <c r="E100" s="22"/>
      <c r="F100" s="22"/>
      <c r="G100" s="22"/>
      <c r="H100" s="23"/>
      <c r="I100" s="244">
        <f>J100+L100+M100+O100</f>
        <v>350770.08</v>
      </c>
      <c r="J100" s="244">
        <v>26620</v>
      </c>
      <c r="K100" s="249">
        <v>0</v>
      </c>
      <c r="L100" s="249">
        <v>165155.44</v>
      </c>
      <c r="M100" s="110">
        <v>158994.64000000001</v>
      </c>
      <c r="N100" s="239"/>
      <c r="O100" s="249">
        <v>0</v>
      </c>
      <c r="P100" s="14"/>
    </row>
    <row r="101" spans="1:16" ht="58.5" customHeight="1" x14ac:dyDescent="0.25">
      <c r="A101" s="194"/>
      <c r="B101" s="195"/>
      <c r="C101" s="159"/>
      <c r="D101" s="128" t="s">
        <v>39</v>
      </c>
      <c r="E101" s="22"/>
      <c r="F101" s="22"/>
      <c r="G101" s="22"/>
      <c r="H101" s="23"/>
      <c r="I101" s="244">
        <f>J101+L101+M101+O101</f>
        <v>71154.97</v>
      </c>
      <c r="J101" s="249">
        <v>0</v>
      </c>
      <c r="K101" s="249">
        <v>0</v>
      </c>
      <c r="L101" s="249">
        <v>36253.71</v>
      </c>
      <c r="M101" s="110">
        <v>34901.26</v>
      </c>
      <c r="N101" s="249">
        <v>36253.71</v>
      </c>
      <c r="O101" s="249">
        <v>0</v>
      </c>
      <c r="P101" s="14"/>
    </row>
    <row r="102" spans="1:16" ht="42" customHeight="1" x14ac:dyDescent="0.25">
      <c r="A102" s="194"/>
      <c r="B102" s="182"/>
      <c r="C102" s="159"/>
      <c r="D102" s="128" t="s">
        <v>15</v>
      </c>
      <c r="E102" s="22"/>
      <c r="F102" s="22"/>
      <c r="G102" s="22"/>
      <c r="H102" s="23"/>
      <c r="I102" s="244">
        <f>J102+K102+L102+M102+O102</f>
        <v>1600000</v>
      </c>
      <c r="J102" s="249">
        <v>0</v>
      </c>
      <c r="K102" s="244">
        <v>400000</v>
      </c>
      <c r="L102" s="245">
        <v>400000</v>
      </c>
      <c r="M102" s="244">
        <v>400000</v>
      </c>
      <c r="N102" s="239"/>
      <c r="O102" s="244">
        <v>400000</v>
      </c>
    </row>
    <row r="103" spans="1:16" ht="114" customHeight="1" x14ac:dyDescent="0.25">
      <c r="A103" s="133">
        <v>35</v>
      </c>
      <c r="B103" s="42" t="s">
        <v>66</v>
      </c>
      <c r="C103" s="128" t="s">
        <v>26</v>
      </c>
      <c r="D103" s="128" t="s">
        <v>39</v>
      </c>
      <c r="E103" s="22"/>
      <c r="F103" s="22"/>
      <c r="G103" s="22"/>
      <c r="H103" s="23"/>
      <c r="I103" s="244">
        <f>J103+K103+L103+M103+O103</f>
        <v>14426154.58</v>
      </c>
      <c r="J103" s="249">
        <v>0</v>
      </c>
      <c r="K103" s="244">
        <v>1208544</v>
      </c>
      <c r="L103" s="244">
        <v>5157308.58</v>
      </c>
      <c r="M103" s="244">
        <f>7560302+500000</f>
        <v>8060302</v>
      </c>
      <c r="N103" s="244">
        <v>0</v>
      </c>
      <c r="O103" s="244">
        <v>0</v>
      </c>
      <c r="P103" s="139">
        <f>P105+P109+P111</f>
        <v>0</v>
      </c>
    </row>
    <row r="104" spans="1:16" ht="54.75" customHeight="1" x14ac:dyDescent="0.25">
      <c r="A104" s="138">
        <v>36</v>
      </c>
      <c r="B104" s="134" t="s">
        <v>80</v>
      </c>
      <c r="C104" s="128" t="s">
        <v>26</v>
      </c>
      <c r="D104" s="128" t="s">
        <v>15</v>
      </c>
      <c r="E104" s="22"/>
      <c r="F104" s="22"/>
      <c r="G104" s="22"/>
      <c r="H104" s="23"/>
      <c r="I104" s="244">
        <f>J104+K104+L104+M104+O104</f>
        <v>200000</v>
      </c>
      <c r="J104" s="249">
        <v>0</v>
      </c>
      <c r="K104" s="244">
        <v>0</v>
      </c>
      <c r="L104" s="244">
        <v>160000</v>
      </c>
      <c r="M104" s="244">
        <v>40000</v>
      </c>
      <c r="N104" s="244">
        <v>0</v>
      </c>
      <c r="O104" s="244">
        <v>0</v>
      </c>
      <c r="P104" s="139"/>
    </row>
    <row r="105" spans="1:16" ht="18.75" customHeight="1" x14ac:dyDescent="0.25">
      <c r="A105" s="219">
        <v>37</v>
      </c>
      <c r="B105" s="153" t="s">
        <v>18</v>
      </c>
      <c r="C105" s="159"/>
      <c r="D105" s="159" t="s">
        <v>29</v>
      </c>
      <c r="E105" s="203"/>
      <c r="F105" s="203"/>
      <c r="G105" s="203"/>
      <c r="H105" s="207"/>
      <c r="I105" s="237">
        <f>J105+K105+L105+M105+O105</f>
        <v>350770.08</v>
      </c>
      <c r="J105" s="238">
        <v>26620</v>
      </c>
      <c r="K105" s="237">
        <v>0</v>
      </c>
      <c r="L105" s="242">
        <f>L20</f>
        <v>165155.44</v>
      </c>
      <c r="M105" s="237">
        <f>M20</f>
        <v>158994.64000000001</v>
      </c>
      <c r="N105" s="244"/>
      <c r="O105" s="237">
        <f>O20</f>
        <v>0</v>
      </c>
    </row>
    <row r="106" spans="1:16" ht="9.75" customHeight="1" x14ac:dyDescent="0.25">
      <c r="A106" s="151"/>
      <c r="B106" s="154"/>
      <c r="C106" s="159"/>
      <c r="D106" s="159"/>
      <c r="E106" s="203"/>
      <c r="F106" s="203"/>
      <c r="G106" s="203"/>
      <c r="H106" s="205"/>
      <c r="I106" s="237"/>
      <c r="J106" s="241"/>
      <c r="K106" s="243"/>
      <c r="L106" s="262"/>
      <c r="M106" s="243"/>
      <c r="N106" s="244"/>
      <c r="O106" s="243"/>
    </row>
    <row r="107" spans="1:16" ht="50.25" customHeight="1" x14ac:dyDescent="0.25">
      <c r="A107" s="151"/>
      <c r="B107" s="154"/>
      <c r="C107" s="159"/>
      <c r="D107" s="128" t="s">
        <v>39</v>
      </c>
      <c r="E107" s="128"/>
      <c r="F107" s="128"/>
      <c r="G107" s="128"/>
      <c r="H107" s="129"/>
      <c r="I107" s="244">
        <f>K107+L107+M107+O107</f>
        <v>63752118.969999999</v>
      </c>
      <c r="J107" s="249">
        <v>0</v>
      </c>
      <c r="K107" s="244">
        <f t="shared" ref="K107:M109" si="12">K22</f>
        <v>13079900</v>
      </c>
      <c r="L107" s="244">
        <f t="shared" si="12"/>
        <v>35395597.710000001</v>
      </c>
      <c r="M107" s="244">
        <f>M22</f>
        <v>15276621.26</v>
      </c>
      <c r="N107" s="239"/>
      <c r="O107" s="244">
        <f>O22</f>
        <v>0</v>
      </c>
    </row>
    <row r="108" spans="1:16" ht="32.25" customHeight="1" x14ac:dyDescent="0.25">
      <c r="A108" s="151"/>
      <c r="B108" s="154"/>
      <c r="C108" s="159"/>
      <c r="D108" s="128" t="s">
        <v>15</v>
      </c>
      <c r="E108" s="22"/>
      <c r="F108" s="22"/>
      <c r="G108" s="22"/>
      <c r="H108" s="26"/>
      <c r="I108" s="244">
        <f>J108+K108+L108+M108+O108</f>
        <v>1062717595.04</v>
      </c>
      <c r="J108" s="244">
        <f>J23</f>
        <v>181658107</v>
      </c>
      <c r="K108" s="244">
        <f t="shared" si="12"/>
        <v>210842504.30000001</v>
      </c>
      <c r="L108" s="244">
        <f t="shared" si="12"/>
        <v>229528799.32000002</v>
      </c>
      <c r="M108" s="244">
        <f>M23</f>
        <v>220568742.41999999</v>
      </c>
      <c r="N108" s="239"/>
      <c r="O108" s="244">
        <f>O23</f>
        <v>220119442</v>
      </c>
    </row>
    <row r="109" spans="1:16" ht="33.75" customHeight="1" x14ac:dyDescent="0.25">
      <c r="A109" s="152"/>
      <c r="B109" s="155"/>
      <c r="C109" s="159"/>
      <c r="D109" s="128" t="s">
        <v>16</v>
      </c>
      <c r="E109" s="22"/>
      <c r="F109" s="22"/>
      <c r="G109" s="22"/>
      <c r="H109" s="26"/>
      <c r="I109" s="244">
        <f>J109+K109+L109+M109+O109</f>
        <v>204687460.40000001</v>
      </c>
      <c r="J109" s="244">
        <f>J24</f>
        <v>40837460.399999999</v>
      </c>
      <c r="K109" s="244">
        <f t="shared" si="12"/>
        <v>40900000</v>
      </c>
      <c r="L109" s="244">
        <f t="shared" si="12"/>
        <v>40950000</v>
      </c>
      <c r="M109" s="244">
        <f t="shared" si="12"/>
        <v>41000000</v>
      </c>
      <c r="N109" s="239"/>
      <c r="O109" s="244">
        <f>O24</f>
        <v>41000000</v>
      </c>
    </row>
    <row r="110" spans="1:16" ht="18" customHeight="1" x14ac:dyDescent="0.25">
      <c r="A110" s="27"/>
      <c r="B110" s="28"/>
      <c r="C110" s="29"/>
      <c r="D110" s="29"/>
      <c r="E110" s="9"/>
      <c r="F110" s="9"/>
      <c r="G110" s="9"/>
      <c r="H110" s="30"/>
      <c r="I110" s="32"/>
      <c r="J110" s="61"/>
      <c r="K110" s="61"/>
      <c r="L110" s="61"/>
      <c r="M110" s="61"/>
      <c r="N110" s="61"/>
      <c r="O110" s="61"/>
    </row>
    <row r="111" spans="1:16" ht="37.5" customHeight="1" x14ac:dyDescent="0.3">
      <c r="A111" s="27"/>
      <c r="B111" s="227" t="s">
        <v>34</v>
      </c>
      <c r="C111" s="228"/>
      <c r="D111" s="228"/>
      <c r="E111" s="228"/>
      <c r="F111" s="228"/>
      <c r="G111" s="228"/>
      <c r="H111" s="31"/>
      <c r="I111" s="33"/>
      <c r="J111" s="229" t="s">
        <v>35</v>
      </c>
      <c r="K111" s="230"/>
      <c r="L111" s="230"/>
      <c r="M111" s="62"/>
      <c r="N111" s="55"/>
      <c r="O111" s="55"/>
    </row>
    <row r="112" spans="1:16" ht="24.75" customHeight="1" x14ac:dyDescent="0.25">
      <c r="A112" s="27"/>
      <c r="B112" s="106"/>
      <c r="C112" s="29"/>
      <c r="D112" s="29"/>
      <c r="E112" s="9"/>
      <c r="F112" s="9"/>
      <c r="G112" s="9"/>
      <c r="H112" s="30"/>
      <c r="I112" s="33"/>
      <c r="J112" s="62"/>
      <c r="K112" s="62"/>
      <c r="L112" s="63"/>
      <c r="M112" s="62"/>
      <c r="N112" s="55"/>
      <c r="O112" s="55"/>
    </row>
    <row r="113" spans="1:15" ht="45.75" customHeight="1" x14ac:dyDescent="0.25">
      <c r="A113" s="27"/>
      <c r="B113" s="231" t="s">
        <v>17</v>
      </c>
      <c r="C113" s="232"/>
      <c r="D113" s="29"/>
      <c r="E113" s="9"/>
      <c r="F113" s="9"/>
      <c r="G113" s="9"/>
      <c r="H113" s="31"/>
      <c r="I113" s="33"/>
      <c r="J113" s="62"/>
      <c r="K113" s="62"/>
      <c r="L113" s="62"/>
      <c r="M113" s="62"/>
      <c r="N113" s="55"/>
      <c r="O113" s="55"/>
    </row>
    <row r="114" spans="1:15" ht="70.5" customHeight="1" x14ac:dyDescent="0.25">
      <c r="A114" s="8"/>
      <c r="B114" s="7"/>
      <c r="C114" s="5"/>
      <c r="D114" s="5"/>
      <c r="E114" s="11"/>
      <c r="F114" s="11"/>
      <c r="G114" s="11"/>
      <c r="H114" s="2"/>
      <c r="I114" s="34">
        <f>I113-I111</f>
        <v>0</v>
      </c>
      <c r="J114" s="34"/>
      <c r="K114" s="34"/>
      <c r="L114" s="34"/>
      <c r="M114" s="35"/>
      <c r="N114" s="36"/>
      <c r="O114" s="36"/>
    </row>
    <row r="115" spans="1:15" ht="45.75" customHeight="1" x14ac:dyDescent="0.25">
      <c r="A115" s="8"/>
      <c r="B115" s="7"/>
      <c r="C115" s="5"/>
      <c r="D115" s="5"/>
      <c r="E115" s="11"/>
      <c r="F115" s="11"/>
      <c r="G115" s="11"/>
      <c r="H115" s="2"/>
      <c r="I115" s="34"/>
      <c r="J115" s="34"/>
      <c r="K115" s="34"/>
      <c r="L115" s="34"/>
      <c r="M115" s="35"/>
      <c r="N115" s="36"/>
      <c r="O115" s="36"/>
    </row>
    <row r="116" spans="1:15" x14ac:dyDescent="0.25">
      <c r="A116" s="8"/>
      <c r="B116" s="7"/>
      <c r="C116" s="5"/>
      <c r="D116" s="5"/>
      <c r="E116" s="11"/>
      <c r="F116" s="11"/>
      <c r="G116" s="11"/>
      <c r="H116" s="2"/>
      <c r="I116" s="34"/>
      <c r="J116" s="34"/>
      <c r="K116" s="34"/>
      <c r="L116" s="34"/>
      <c r="M116" s="35"/>
      <c r="N116" s="36"/>
      <c r="O116" s="36"/>
    </row>
    <row r="117" spans="1:15" x14ac:dyDescent="0.25">
      <c r="A117" s="8"/>
      <c r="B117" s="7"/>
      <c r="C117" s="5"/>
      <c r="D117" s="5"/>
      <c r="E117" s="11"/>
      <c r="F117" s="11"/>
      <c r="G117" s="11"/>
      <c r="H117" s="2"/>
      <c r="I117" s="34"/>
      <c r="J117" s="34"/>
      <c r="K117" s="34"/>
      <c r="L117" s="34"/>
      <c r="M117" s="35"/>
      <c r="N117" s="36"/>
      <c r="O117" s="36"/>
    </row>
    <row r="118" spans="1:15" ht="48" customHeight="1" x14ac:dyDescent="0.25">
      <c r="A118" s="8"/>
      <c r="B118" s="7"/>
      <c r="C118" s="5"/>
      <c r="D118" s="5"/>
      <c r="E118" s="11"/>
      <c r="F118" s="11"/>
      <c r="G118" s="11"/>
      <c r="H118" s="2"/>
      <c r="I118" s="34"/>
      <c r="J118" s="34"/>
      <c r="K118" s="34"/>
      <c r="L118" s="34"/>
      <c r="M118" s="35"/>
      <c r="N118" s="36"/>
      <c r="O118" s="36"/>
    </row>
    <row r="119" spans="1:15" x14ac:dyDescent="0.25">
      <c r="A119" s="8"/>
      <c r="B119" s="7"/>
      <c r="C119" s="5"/>
      <c r="D119" s="5"/>
      <c r="E119" s="11"/>
      <c r="F119" s="11"/>
      <c r="G119" s="11"/>
      <c r="H119" s="2"/>
      <c r="I119" s="34"/>
      <c r="J119" s="34"/>
      <c r="K119" s="34"/>
      <c r="L119" s="34"/>
      <c r="M119" s="35"/>
      <c r="N119" s="36"/>
      <c r="O119" s="36"/>
    </row>
    <row r="120" spans="1:15" x14ac:dyDescent="0.25">
      <c r="A120" s="8"/>
      <c r="B120" s="7"/>
      <c r="C120" s="5"/>
      <c r="D120" s="5"/>
      <c r="E120" s="11"/>
      <c r="F120" s="11"/>
      <c r="G120" s="11"/>
      <c r="H120" s="2"/>
      <c r="I120" s="34"/>
      <c r="J120" s="34"/>
      <c r="K120" s="34"/>
      <c r="L120" s="34"/>
      <c r="M120" s="36"/>
      <c r="N120" s="36"/>
      <c r="O120" s="36"/>
    </row>
    <row r="121" spans="1:15" x14ac:dyDescent="0.25">
      <c r="A121" s="1"/>
      <c r="B121" s="12"/>
      <c r="C121" s="12"/>
      <c r="D121" s="12"/>
      <c r="E121" s="12"/>
      <c r="F121" s="12"/>
      <c r="G121" s="12"/>
      <c r="H121" s="1"/>
      <c r="I121" s="37"/>
      <c r="J121" s="37"/>
      <c r="K121" s="37"/>
      <c r="L121" s="37"/>
      <c r="M121" s="36"/>
      <c r="N121" s="36"/>
      <c r="O121" s="36"/>
    </row>
    <row r="122" spans="1:15" x14ac:dyDescent="0.25">
      <c r="A122" s="1"/>
      <c r="B122" s="12"/>
      <c r="C122" s="12"/>
      <c r="D122" s="12"/>
      <c r="E122" s="12"/>
      <c r="F122" s="12"/>
      <c r="G122" s="12"/>
      <c r="H122" s="1"/>
      <c r="I122" s="38"/>
      <c r="J122" s="38"/>
      <c r="K122" s="38"/>
      <c r="L122" s="38"/>
      <c r="M122" s="14"/>
      <c r="N122" s="14"/>
      <c r="O122" s="14"/>
    </row>
    <row r="123" spans="1:15" x14ac:dyDescent="0.25">
      <c r="A123" s="1"/>
      <c r="B123" s="12"/>
      <c r="C123" s="12"/>
      <c r="D123" s="12"/>
      <c r="E123" s="12"/>
      <c r="F123" s="12"/>
      <c r="G123" s="12"/>
      <c r="H123" s="1"/>
      <c r="I123" s="38"/>
      <c r="J123" s="38"/>
      <c r="K123" s="38"/>
      <c r="L123" s="38"/>
      <c r="M123" s="14"/>
      <c r="N123" s="14"/>
      <c r="O123" s="14"/>
    </row>
    <row r="124" spans="1:15" x14ac:dyDescent="0.25">
      <c r="A124" s="1"/>
      <c r="B124" s="12"/>
      <c r="C124" s="12"/>
      <c r="D124" s="12"/>
      <c r="E124" s="12"/>
      <c r="F124" s="12"/>
      <c r="G124" s="12"/>
      <c r="H124" s="1"/>
      <c r="I124" s="38"/>
      <c r="J124" s="38"/>
      <c r="K124" s="38"/>
      <c r="L124" s="38"/>
      <c r="M124" s="14"/>
      <c r="N124" s="14"/>
      <c r="O124" s="14"/>
    </row>
    <row r="125" spans="1:15" x14ac:dyDescent="0.25">
      <c r="A125" s="1"/>
      <c r="B125" s="12"/>
      <c r="C125" s="12"/>
      <c r="D125" s="12"/>
      <c r="E125" s="12"/>
      <c r="F125" s="12"/>
      <c r="G125" s="12"/>
      <c r="H125" s="1"/>
      <c r="I125" s="38"/>
      <c r="J125" s="38"/>
      <c r="K125" s="38"/>
      <c r="L125" s="38"/>
      <c r="M125" s="14"/>
      <c r="N125" s="14"/>
      <c r="O125" s="14"/>
    </row>
    <row r="126" spans="1:15" x14ac:dyDescent="0.25">
      <c r="A126" s="1"/>
      <c r="B126" s="12"/>
      <c r="C126" s="12"/>
      <c r="D126" s="12"/>
      <c r="E126" s="12"/>
      <c r="F126" s="12"/>
      <c r="G126" s="12"/>
      <c r="H126" s="1"/>
      <c r="I126" s="38"/>
      <c r="J126" s="38"/>
      <c r="K126" s="38"/>
      <c r="L126" s="38"/>
      <c r="M126" s="14"/>
      <c r="N126" s="14"/>
      <c r="O126" s="14"/>
    </row>
    <row r="127" spans="1:15" x14ac:dyDescent="0.25">
      <c r="A127" s="1"/>
      <c r="B127" s="12"/>
      <c r="C127" s="12"/>
      <c r="D127" s="12"/>
      <c r="E127" s="12"/>
      <c r="F127" s="12"/>
      <c r="G127" s="12"/>
      <c r="H127" s="1"/>
      <c r="I127" s="38"/>
      <c r="J127" s="38"/>
      <c r="K127" s="38"/>
      <c r="L127" s="38"/>
      <c r="M127" s="14"/>
      <c r="N127" s="14"/>
      <c r="O127" s="14"/>
    </row>
    <row r="128" spans="1:15" x14ac:dyDescent="0.25">
      <c r="A128" s="1"/>
      <c r="B128" s="12"/>
      <c r="C128" s="12"/>
      <c r="D128" s="12"/>
      <c r="E128" s="12"/>
      <c r="F128" s="12"/>
      <c r="G128" s="12"/>
      <c r="H128" s="1"/>
      <c r="I128" s="38"/>
      <c r="J128" s="38"/>
      <c r="K128" s="38"/>
      <c r="L128" s="38"/>
      <c r="M128" s="14"/>
      <c r="N128" s="14"/>
      <c r="O128" s="14"/>
    </row>
    <row r="129" spans="1:15" x14ac:dyDescent="0.25">
      <c r="A129" s="1"/>
      <c r="B129" s="12"/>
      <c r="C129" s="12"/>
      <c r="D129" s="12"/>
      <c r="E129" s="12"/>
      <c r="F129" s="12"/>
      <c r="G129" s="12"/>
      <c r="H129" s="1"/>
      <c r="I129" s="38"/>
      <c r="J129" s="38"/>
      <c r="K129" s="38"/>
      <c r="L129" s="38"/>
      <c r="M129" s="14"/>
      <c r="N129" s="14"/>
      <c r="O129" s="14"/>
    </row>
    <row r="130" spans="1:15" x14ac:dyDescent="0.25">
      <c r="A130" s="1"/>
      <c r="B130" s="12"/>
      <c r="C130" s="12"/>
      <c r="D130" s="12"/>
      <c r="E130" s="12"/>
      <c r="F130" s="12"/>
      <c r="G130" s="12"/>
      <c r="H130" s="1"/>
      <c r="I130" s="38"/>
      <c r="J130" s="38"/>
      <c r="K130" s="38"/>
      <c r="L130" s="38"/>
      <c r="M130" s="14"/>
      <c r="N130" s="14"/>
      <c r="O130" s="14"/>
    </row>
    <row r="131" spans="1:15" x14ac:dyDescent="0.25">
      <c r="A131" s="1"/>
      <c r="B131" s="12"/>
      <c r="C131" s="12"/>
      <c r="D131" s="12"/>
      <c r="E131" s="12"/>
      <c r="F131" s="12"/>
      <c r="G131" s="12"/>
      <c r="H131" s="1"/>
      <c r="I131" s="38"/>
      <c r="J131" s="38"/>
      <c r="K131" s="38"/>
      <c r="L131" s="38"/>
      <c r="M131" s="14"/>
      <c r="N131" s="14"/>
      <c r="O131" s="14"/>
    </row>
    <row r="132" spans="1:15" x14ac:dyDescent="0.25">
      <c r="A132" s="1"/>
      <c r="B132" s="12"/>
      <c r="C132" s="12"/>
      <c r="D132" s="12"/>
      <c r="E132" s="12"/>
      <c r="F132" s="12"/>
      <c r="G132" s="12"/>
      <c r="H132" s="1"/>
      <c r="I132" s="38"/>
      <c r="J132" s="38"/>
      <c r="K132" s="38"/>
      <c r="L132" s="38"/>
      <c r="M132" s="14"/>
      <c r="N132" s="14"/>
      <c r="O132" s="14"/>
    </row>
    <row r="133" spans="1:15" x14ac:dyDescent="0.25">
      <c r="A133" s="1"/>
      <c r="B133" s="12"/>
      <c r="C133" s="12"/>
      <c r="D133" s="12"/>
      <c r="E133" s="12"/>
      <c r="F133" s="12"/>
      <c r="G133" s="12"/>
      <c r="H133" s="1"/>
      <c r="I133" s="38"/>
      <c r="J133" s="38"/>
      <c r="K133" s="38"/>
      <c r="L133" s="38"/>
      <c r="M133" s="14"/>
      <c r="N133" s="14"/>
      <c r="O133" s="14"/>
    </row>
    <row r="134" spans="1:15" x14ac:dyDescent="0.25">
      <c r="A134" s="1"/>
      <c r="B134" s="12"/>
      <c r="C134" s="12"/>
      <c r="D134" s="12"/>
      <c r="E134" s="12"/>
      <c r="F134" s="12"/>
      <c r="G134" s="12"/>
      <c r="H134" s="1"/>
      <c r="I134" s="38"/>
      <c r="J134" s="38"/>
      <c r="K134" s="38"/>
      <c r="L134" s="38"/>
      <c r="M134" s="14"/>
      <c r="N134" s="14"/>
      <c r="O134" s="14"/>
    </row>
    <row r="135" spans="1:15" x14ac:dyDescent="0.25">
      <c r="A135" s="1"/>
      <c r="B135" s="12"/>
      <c r="C135" s="12"/>
      <c r="D135" s="12"/>
      <c r="E135" s="12"/>
      <c r="F135" s="12"/>
      <c r="G135" s="12"/>
      <c r="H135" s="1"/>
      <c r="I135" s="38"/>
      <c r="J135" s="38"/>
      <c r="K135" s="38"/>
      <c r="L135" s="38"/>
      <c r="M135" s="14"/>
      <c r="N135" s="14"/>
      <c r="O135" s="14"/>
    </row>
    <row r="136" spans="1:15" x14ac:dyDescent="0.25">
      <c r="A136" s="1"/>
      <c r="B136" s="12"/>
      <c r="C136" s="12"/>
      <c r="D136" s="12"/>
      <c r="E136" s="12"/>
      <c r="F136" s="12"/>
      <c r="G136" s="12"/>
      <c r="H136" s="1"/>
      <c r="I136" s="38"/>
      <c r="J136" s="38"/>
      <c r="K136" s="38"/>
      <c r="L136" s="38"/>
      <c r="M136" s="14"/>
      <c r="N136" s="14"/>
      <c r="O136" s="14"/>
    </row>
    <row r="137" spans="1:15" x14ac:dyDescent="0.25">
      <c r="A137" s="1"/>
      <c r="B137" s="12"/>
      <c r="C137" s="12"/>
      <c r="D137" s="12"/>
      <c r="E137" s="12"/>
      <c r="F137" s="12"/>
      <c r="G137" s="12"/>
      <c r="H137" s="1"/>
      <c r="I137" s="38"/>
      <c r="J137" s="38"/>
      <c r="K137" s="38"/>
      <c r="L137" s="38"/>
      <c r="M137" s="14"/>
      <c r="N137" s="14"/>
      <c r="O137" s="14"/>
    </row>
    <row r="138" spans="1:15" x14ac:dyDescent="0.25">
      <c r="A138" s="1"/>
      <c r="B138" s="12"/>
      <c r="C138" s="12"/>
      <c r="D138" s="12"/>
      <c r="E138" s="12"/>
      <c r="F138" s="12"/>
      <c r="G138" s="12"/>
      <c r="H138" s="1"/>
      <c r="I138" s="38"/>
      <c r="J138" s="38"/>
      <c r="K138" s="38"/>
      <c r="L138" s="38"/>
      <c r="M138" s="14"/>
      <c r="N138" s="14"/>
      <c r="O138" s="14"/>
    </row>
    <row r="139" spans="1:15" x14ac:dyDescent="0.25">
      <c r="A139" s="1"/>
      <c r="B139" s="12"/>
      <c r="C139" s="12"/>
      <c r="D139" s="12"/>
      <c r="E139" s="12"/>
      <c r="F139" s="12"/>
      <c r="G139" s="12"/>
      <c r="H139" s="1"/>
      <c r="I139" s="38"/>
      <c r="J139" s="38"/>
      <c r="K139" s="38"/>
      <c r="L139" s="38"/>
      <c r="M139" s="14"/>
      <c r="N139" s="14"/>
      <c r="O139" s="14"/>
    </row>
    <row r="140" spans="1:15" x14ac:dyDescent="0.25">
      <c r="A140" s="1"/>
      <c r="B140" s="12"/>
      <c r="C140" s="12"/>
      <c r="D140" s="12"/>
      <c r="E140" s="12"/>
      <c r="F140" s="12"/>
      <c r="G140" s="12"/>
      <c r="H140" s="1"/>
      <c r="I140" s="38"/>
      <c r="J140" s="38"/>
      <c r="K140" s="38"/>
      <c r="L140" s="38"/>
      <c r="M140" s="14"/>
      <c r="N140" s="14"/>
      <c r="O140" s="14"/>
    </row>
    <row r="141" spans="1:15" x14ac:dyDescent="0.25">
      <c r="A141" s="1"/>
      <c r="B141" s="12"/>
      <c r="C141" s="12"/>
      <c r="D141" s="12"/>
      <c r="E141" s="12"/>
      <c r="F141" s="12"/>
      <c r="G141" s="12"/>
      <c r="H141" s="1"/>
      <c r="I141" s="38"/>
      <c r="J141" s="38"/>
      <c r="K141" s="38"/>
      <c r="L141" s="38"/>
      <c r="M141" s="14"/>
      <c r="N141" s="14"/>
      <c r="O141" s="14"/>
    </row>
    <row r="142" spans="1:15" x14ac:dyDescent="0.25">
      <c r="A142" s="1"/>
      <c r="B142" s="12"/>
      <c r="C142" s="12"/>
      <c r="D142" s="12"/>
      <c r="E142" s="12"/>
      <c r="F142" s="12"/>
      <c r="G142" s="12"/>
      <c r="H142" s="1"/>
      <c r="I142" s="38"/>
      <c r="J142" s="38"/>
      <c r="K142" s="38"/>
      <c r="L142" s="38"/>
      <c r="M142" s="14"/>
      <c r="N142" s="14"/>
      <c r="O142" s="14"/>
    </row>
    <row r="143" spans="1:15" x14ac:dyDescent="0.25">
      <c r="A143" s="1"/>
      <c r="B143" s="12"/>
      <c r="C143" s="12"/>
      <c r="D143" s="12"/>
      <c r="E143" s="12"/>
      <c r="F143" s="12"/>
      <c r="G143" s="12"/>
      <c r="H143" s="1"/>
      <c r="I143" s="38"/>
      <c r="J143" s="38"/>
      <c r="K143" s="38"/>
      <c r="L143" s="38"/>
      <c r="M143" s="14"/>
      <c r="N143" s="14"/>
      <c r="O143" s="14"/>
    </row>
    <row r="144" spans="1:15" x14ac:dyDescent="0.25">
      <c r="A144" s="1"/>
      <c r="B144" s="12"/>
      <c r="C144" s="12"/>
      <c r="D144" s="12"/>
      <c r="E144" s="12"/>
      <c r="F144" s="12"/>
      <c r="G144" s="12"/>
      <c r="H144" s="1"/>
      <c r="I144" s="38"/>
      <c r="J144" s="38"/>
      <c r="K144" s="38"/>
      <c r="L144" s="38"/>
      <c r="M144" s="14"/>
      <c r="N144" s="14"/>
      <c r="O144" s="14"/>
    </row>
    <row r="145" spans="1:15" x14ac:dyDescent="0.25">
      <c r="A145" s="1"/>
      <c r="B145" s="12"/>
      <c r="C145" s="12"/>
      <c r="D145" s="12"/>
      <c r="E145" s="12"/>
      <c r="F145" s="12"/>
      <c r="G145" s="12"/>
      <c r="H145" s="1"/>
      <c r="I145" s="38"/>
      <c r="J145" s="38"/>
      <c r="K145" s="38"/>
      <c r="L145" s="38"/>
      <c r="M145" s="14"/>
      <c r="N145" s="14"/>
      <c r="O145" s="14"/>
    </row>
    <row r="146" spans="1:15" x14ac:dyDescent="0.25">
      <c r="A146" s="1"/>
      <c r="B146" s="12"/>
      <c r="C146" s="12"/>
      <c r="D146" s="12"/>
      <c r="E146" s="12"/>
      <c r="F146" s="12"/>
      <c r="G146" s="12"/>
      <c r="H146" s="1"/>
      <c r="I146" s="38"/>
      <c r="J146" s="38"/>
      <c r="K146" s="38"/>
      <c r="L146" s="38"/>
      <c r="M146" s="14"/>
      <c r="N146" s="14"/>
      <c r="O146" s="14"/>
    </row>
    <row r="147" spans="1:15" x14ac:dyDescent="0.25">
      <c r="A147" s="1"/>
      <c r="B147" s="12"/>
      <c r="C147" s="12"/>
      <c r="D147" s="12"/>
      <c r="E147" s="12"/>
      <c r="F147" s="12"/>
      <c r="G147" s="12"/>
      <c r="H147" s="1"/>
      <c r="I147" s="38"/>
      <c r="J147" s="38"/>
      <c r="K147" s="38"/>
      <c r="L147" s="38"/>
      <c r="M147" s="14"/>
      <c r="N147" s="14"/>
      <c r="O147" s="14"/>
    </row>
    <row r="148" spans="1:15" x14ac:dyDescent="0.25">
      <c r="A148" s="1"/>
      <c r="B148" s="12"/>
      <c r="C148" s="12"/>
      <c r="D148" s="12"/>
      <c r="E148" s="12"/>
      <c r="F148" s="12"/>
      <c r="G148" s="12"/>
      <c r="H148" s="1"/>
      <c r="I148" s="38"/>
      <c r="J148" s="38"/>
      <c r="K148" s="38"/>
      <c r="L148" s="38"/>
      <c r="M148" s="14"/>
      <c r="N148" s="14"/>
      <c r="O148" s="14"/>
    </row>
    <row r="149" spans="1:15" x14ac:dyDescent="0.25">
      <c r="A149" s="1"/>
      <c r="B149" s="12"/>
      <c r="C149" s="12"/>
      <c r="D149" s="12"/>
      <c r="E149" s="12"/>
      <c r="F149" s="12"/>
      <c r="G149" s="12"/>
      <c r="H149" s="1"/>
      <c r="I149" s="38"/>
      <c r="J149" s="38"/>
      <c r="K149" s="38"/>
      <c r="L149" s="38"/>
      <c r="M149" s="14"/>
      <c r="N149" s="14"/>
      <c r="O149" s="14"/>
    </row>
    <row r="150" spans="1:15" x14ac:dyDescent="0.25">
      <c r="A150" s="1"/>
      <c r="B150" s="12"/>
      <c r="C150" s="12"/>
      <c r="D150" s="12"/>
      <c r="E150" s="12"/>
      <c r="F150" s="12"/>
      <c r="G150" s="12"/>
      <c r="H150" s="1"/>
      <c r="I150" s="38"/>
      <c r="J150" s="38"/>
      <c r="K150" s="38"/>
      <c r="L150" s="38"/>
      <c r="M150" s="14"/>
      <c r="N150" s="14"/>
      <c r="O150" s="14"/>
    </row>
    <row r="151" spans="1:15" x14ac:dyDescent="0.25">
      <c r="A151" s="1"/>
      <c r="B151" s="12"/>
      <c r="C151" s="12"/>
      <c r="D151" s="12"/>
      <c r="E151" s="12"/>
      <c r="F151" s="12"/>
      <c r="G151" s="12"/>
      <c r="H151" s="1"/>
      <c r="I151" s="38"/>
      <c r="J151" s="38"/>
      <c r="K151" s="38"/>
      <c r="L151" s="38"/>
      <c r="M151" s="14"/>
      <c r="N151" s="14"/>
      <c r="O151" s="14"/>
    </row>
    <row r="152" spans="1:15" x14ac:dyDescent="0.25">
      <c r="A152" s="1"/>
      <c r="B152" s="12"/>
      <c r="C152" s="12"/>
      <c r="D152" s="12"/>
      <c r="E152" s="12"/>
      <c r="F152" s="12"/>
      <c r="G152" s="12"/>
      <c r="H152" s="1"/>
      <c r="I152" s="38"/>
      <c r="J152" s="38"/>
      <c r="K152" s="38"/>
      <c r="L152" s="38"/>
      <c r="M152" s="14"/>
      <c r="N152" s="14"/>
      <c r="O152" s="14"/>
    </row>
    <row r="153" spans="1:15" x14ac:dyDescent="0.25">
      <c r="A153" s="1"/>
      <c r="B153" s="12"/>
      <c r="C153" s="12"/>
      <c r="D153" s="12"/>
      <c r="E153" s="12"/>
      <c r="F153" s="12"/>
      <c r="G153" s="12"/>
      <c r="H153" s="1"/>
      <c r="I153" s="38"/>
      <c r="J153" s="38"/>
      <c r="K153" s="38"/>
      <c r="L153" s="38"/>
      <c r="M153" s="14"/>
      <c r="N153" s="14"/>
      <c r="O153" s="14"/>
    </row>
    <row r="154" spans="1:15" x14ac:dyDescent="0.25">
      <c r="A154" s="1"/>
      <c r="B154" s="12"/>
      <c r="C154" s="12"/>
      <c r="D154" s="12"/>
      <c r="E154" s="12"/>
      <c r="F154" s="12"/>
      <c r="G154" s="12"/>
      <c r="H154" s="1"/>
      <c r="I154" s="38"/>
      <c r="J154" s="38"/>
      <c r="K154" s="38"/>
      <c r="L154" s="38"/>
      <c r="M154" s="14"/>
      <c r="N154" s="14"/>
      <c r="O154" s="14"/>
    </row>
    <row r="155" spans="1:15" x14ac:dyDescent="0.25">
      <c r="A155" s="1"/>
      <c r="B155" s="12"/>
      <c r="C155" s="12"/>
      <c r="D155" s="12"/>
      <c r="E155" s="12"/>
      <c r="F155" s="12"/>
      <c r="G155" s="12"/>
      <c r="H155" s="1"/>
      <c r="I155" s="38"/>
      <c r="J155" s="38"/>
      <c r="K155" s="38"/>
      <c r="L155" s="38"/>
      <c r="M155" s="14"/>
      <c r="N155" s="14"/>
      <c r="O155" s="14"/>
    </row>
    <row r="156" spans="1:15" x14ac:dyDescent="0.25">
      <c r="A156" s="1"/>
      <c r="B156" s="12"/>
      <c r="C156" s="12"/>
      <c r="D156" s="12"/>
      <c r="E156" s="12"/>
      <c r="F156" s="12"/>
      <c r="G156" s="12"/>
      <c r="H156" s="1"/>
      <c r="I156" s="38"/>
      <c r="J156" s="38"/>
      <c r="K156" s="38"/>
      <c r="L156" s="38"/>
      <c r="M156" s="14"/>
      <c r="N156" s="14"/>
      <c r="O156" s="14"/>
    </row>
    <row r="157" spans="1:15" x14ac:dyDescent="0.25">
      <c r="A157" s="1"/>
      <c r="B157" s="12"/>
      <c r="C157" s="12"/>
      <c r="D157" s="12"/>
      <c r="E157" s="12"/>
      <c r="F157" s="12"/>
      <c r="G157" s="12"/>
      <c r="H157" s="1"/>
      <c r="I157" s="38"/>
      <c r="J157" s="38"/>
      <c r="K157" s="38"/>
      <c r="L157" s="38"/>
      <c r="M157" s="14"/>
      <c r="N157" s="14"/>
      <c r="O157" s="14"/>
    </row>
    <row r="158" spans="1:15" x14ac:dyDescent="0.25">
      <c r="A158" s="1"/>
      <c r="B158" s="12"/>
      <c r="C158" s="12"/>
      <c r="D158" s="12"/>
      <c r="E158" s="12"/>
      <c r="F158" s="12"/>
      <c r="G158" s="12"/>
      <c r="H158" s="1"/>
      <c r="I158" s="38"/>
      <c r="J158" s="38"/>
      <c r="K158" s="38"/>
      <c r="L158" s="38"/>
      <c r="M158" s="14"/>
      <c r="N158" s="14"/>
      <c r="O158" s="14"/>
    </row>
    <row r="159" spans="1:15" x14ac:dyDescent="0.25">
      <c r="A159" s="1"/>
      <c r="B159" s="12"/>
      <c r="C159" s="12"/>
      <c r="D159" s="12"/>
      <c r="E159" s="12"/>
      <c r="F159" s="12"/>
      <c r="G159" s="12"/>
      <c r="H159" s="1"/>
      <c r="I159" s="38"/>
      <c r="J159" s="38"/>
      <c r="K159" s="38"/>
      <c r="L159" s="38"/>
      <c r="M159" s="14"/>
      <c r="N159" s="14"/>
      <c r="O159" s="14"/>
    </row>
    <row r="160" spans="1:15" x14ac:dyDescent="0.25">
      <c r="A160" s="1"/>
      <c r="B160" s="12"/>
      <c r="C160" s="12"/>
      <c r="D160" s="12"/>
      <c r="E160" s="12"/>
      <c r="F160" s="12"/>
      <c r="G160" s="12"/>
      <c r="H160" s="1"/>
      <c r="I160" s="38"/>
      <c r="J160" s="38"/>
      <c r="K160" s="38"/>
      <c r="L160" s="38"/>
      <c r="M160" s="14"/>
      <c r="N160" s="14"/>
      <c r="O160" s="14"/>
    </row>
    <row r="161" spans="1:15" x14ac:dyDescent="0.25">
      <c r="A161" s="1"/>
      <c r="B161" s="12"/>
      <c r="C161" s="12"/>
      <c r="D161" s="12"/>
      <c r="E161" s="12"/>
      <c r="F161" s="12"/>
      <c r="G161" s="12"/>
      <c r="H161" s="1"/>
      <c r="I161" s="38"/>
      <c r="J161" s="38"/>
      <c r="K161" s="38"/>
      <c r="L161" s="38"/>
      <c r="M161" s="14"/>
      <c r="N161" s="14"/>
      <c r="O161" s="14"/>
    </row>
    <row r="162" spans="1:15" x14ac:dyDescent="0.25">
      <c r="A162" s="1"/>
      <c r="B162" s="12"/>
      <c r="C162" s="12"/>
      <c r="D162" s="12"/>
      <c r="E162" s="12"/>
      <c r="F162" s="12"/>
      <c r="G162" s="12"/>
      <c r="H162" s="1"/>
      <c r="I162" s="38"/>
      <c r="J162" s="38"/>
      <c r="K162" s="38"/>
      <c r="L162" s="38"/>
      <c r="M162" s="14"/>
      <c r="N162" s="14"/>
      <c r="O162" s="14"/>
    </row>
    <row r="163" spans="1:15" x14ac:dyDescent="0.25">
      <c r="A163" s="1"/>
      <c r="B163" s="12"/>
      <c r="C163" s="12"/>
      <c r="D163" s="12"/>
      <c r="E163" s="12"/>
      <c r="F163" s="12"/>
      <c r="G163" s="12"/>
      <c r="H163" s="1"/>
      <c r="I163" s="38"/>
      <c r="J163" s="38"/>
      <c r="K163" s="38"/>
      <c r="L163" s="38"/>
      <c r="M163" s="14"/>
      <c r="N163" s="14"/>
      <c r="O163" s="14"/>
    </row>
    <row r="164" spans="1:15" x14ac:dyDescent="0.25">
      <c r="A164" s="1"/>
      <c r="B164" s="12"/>
      <c r="C164" s="12"/>
      <c r="D164" s="12"/>
      <c r="E164" s="12"/>
      <c r="F164" s="12"/>
      <c r="G164" s="12"/>
      <c r="H164" s="1"/>
      <c r="I164" s="38"/>
      <c r="J164" s="38"/>
      <c r="K164" s="38"/>
      <c r="L164" s="38"/>
      <c r="M164" s="14"/>
      <c r="N164" s="14"/>
      <c r="O164" s="14"/>
    </row>
    <row r="165" spans="1:15" x14ac:dyDescent="0.25">
      <c r="A165" s="1"/>
      <c r="B165" s="12"/>
      <c r="C165" s="12"/>
      <c r="D165" s="12"/>
      <c r="E165" s="12"/>
      <c r="F165" s="12"/>
      <c r="G165" s="12"/>
      <c r="H165" s="1"/>
      <c r="I165" s="38"/>
      <c r="J165" s="38"/>
      <c r="K165" s="38"/>
      <c r="L165" s="38"/>
      <c r="M165" s="14"/>
      <c r="N165" s="14"/>
      <c r="O165" s="14"/>
    </row>
    <row r="166" spans="1:15" x14ac:dyDescent="0.25">
      <c r="A166" s="1"/>
      <c r="B166" s="12"/>
      <c r="C166" s="12"/>
      <c r="D166" s="12"/>
      <c r="E166" s="12"/>
      <c r="F166" s="12"/>
      <c r="G166" s="12"/>
      <c r="H166" s="1"/>
      <c r="I166" s="38"/>
      <c r="J166" s="38"/>
      <c r="K166" s="38"/>
      <c r="L166" s="38"/>
      <c r="M166" s="14"/>
      <c r="N166" s="14"/>
      <c r="O166" s="14"/>
    </row>
    <row r="167" spans="1:15" x14ac:dyDescent="0.25">
      <c r="A167" s="1"/>
      <c r="B167" s="12"/>
      <c r="C167" s="12"/>
      <c r="D167" s="12"/>
      <c r="E167" s="12"/>
      <c r="F167" s="12"/>
      <c r="G167" s="12"/>
      <c r="H167" s="1"/>
      <c r="I167" s="38"/>
      <c r="J167" s="38"/>
      <c r="K167" s="38"/>
      <c r="L167" s="38"/>
      <c r="M167" s="14"/>
      <c r="N167" s="14"/>
      <c r="O167" s="14"/>
    </row>
    <row r="168" spans="1:15" x14ac:dyDescent="0.25">
      <c r="A168" s="1"/>
      <c r="B168" s="12"/>
      <c r="C168" s="12"/>
      <c r="D168" s="12"/>
      <c r="E168" s="12"/>
      <c r="F168" s="12"/>
      <c r="G168" s="12"/>
      <c r="H168" s="1"/>
      <c r="I168" s="38"/>
      <c r="J168" s="38"/>
      <c r="K168" s="38"/>
      <c r="L168" s="38"/>
      <c r="M168" s="14"/>
      <c r="N168" s="14"/>
      <c r="O168" s="14"/>
    </row>
    <row r="169" spans="1:15" x14ac:dyDescent="0.25">
      <c r="A169" s="1"/>
      <c r="B169" s="12"/>
      <c r="C169" s="12"/>
      <c r="D169" s="12"/>
      <c r="E169" s="12"/>
      <c r="F169" s="12"/>
      <c r="G169" s="12"/>
      <c r="H169" s="1"/>
      <c r="I169" s="38"/>
      <c r="J169" s="38"/>
      <c r="K169" s="38"/>
      <c r="L169" s="38"/>
      <c r="M169" s="14"/>
      <c r="N169" s="14"/>
      <c r="O169" s="14"/>
    </row>
    <row r="170" spans="1:15" x14ac:dyDescent="0.25">
      <c r="A170" s="1"/>
      <c r="B170" s="12"/>
      <c r="C170" s="12"/>
      <c r="D170" s="12"/>
      <c r="E170" s="12"/>
      <c r="F170" s="12"/>
      <c r="G170" s="12"/>
      <c r="H170" s="1"/>
      <c r="I170" s="38"/>
      <c r="J170" s="38"/>
      <c r="K170" s="38"/>
      <c r="L170" s="38"/>
      <c r="M170" s="14"/>
      <c r="N170" s="14"/>
      <c r="O170" s="14"/>
    </row>
    <row r="171" spans="1:15" x14ac:dyDescent="0.25">
      <c r="A171" s="1"/>
      <c r="B171" s="12"/>
      <c r="C171" s="12"/>
      <c r="D171" s="12"/>
      <c r="E171" s="12"/>
      <c r="F171" s="12"/>
      <c r="G171" s="12"/>
      <c r="H171" s="1"/>
      <c r="I171" s="38"/>
      <c r="J171" s="38"/>
      <c r="K171" s="38"/>
      <c r="L171" s="38"/>
      <c r="M171" s="14"/>
      <c r="N171" s="14"/>
      <c r="O171" s="14"/>
    </row>
    <row r="172" spans="1:15" x14ac:dyDescent="0.25">
      <c r="A172" s="1"/>
      <c r="B172" s="12"/>
      <c r="C172" s="12"/>
      <c r="D172" s="12"/>
      <c r="E172" s="12"/>
      <c r="F172" s="12"/>
      <c r="G172" s="12"/>
      <c r="H172" s="1"/>
      <c r="I172" s="38"/>
      <c r="J172" s="38"/>
      <c r="K172" s="38"/>
      <c r="L172" s="38"/>
      <c r="M172" s="14"/>
      <c r="N172" s="14"/>
      <c r="O172" s="14"/>
    </row>
    <row r="173" spans="1:15" x14ac:dyDescent="0.25">
      <c r="A173" s="1"/>
      <c r="B173" s="12"/>
      <c r="C173" s="12"/>
      <c r="D173" s="12"/>
      <c r="E173" s="12"/>
      <c r="F173" s="12"/>
      <c r="G173" s="12"/>
      <c r="H173" s="1"/>
      <c r="I173" s="1"/>
      <c r="J173" s="1"/>
      <c r="K173" s="1"/>
      <c r="L173" s="1"/>
    </row>
    <row r="174" spans="1:15" x14ac:dyDescent="0.25">
      <c r="A174" s="1"/>
      <c r="B174" s="12"/>
      <c r="C174" s="12"/>
      <c r="D174" s="12"/>
      <c r="E174" s="12"/>
      <c r="F174" s="12"/>
      <c r="G174" s="12"/>
      <c r="H174" s="1"/>
      <c r="I174" s="1"/>
      <c r="J174" s="1"/>
      <c r="K174" s="1"/>
      <c r="L174" s="1"/>
    </row>
    <row r="175" spans="1:15" x14ac:dyDescent="0.25">
      <c r="A175" s="1"/>
      <c r="B175" s="12"/>
      <c r="C175" s="12"/>
      <c r="D175" s="12"/>
      <c r="E175" s="12"/>
      <c r="F175" s="12"/>
      <c r="G175" s="12"/>
      <c r="H175" s="1"/>
      <c r="I175" s="1"/>
      <c r="J175" s="1"/>
      <c r="K175" s="1"/>
      <c r="L175" s="1"/>
    </row>
    <row r="176" spans="1:15" x14ac:dyDescent="0.25">
      <c r="A176" s="1"/>
      <c r="B176" s="12"/>
      <c r="C176" s="12"/>
      <c r="D176" s="12"/>
      <c r="E176" s="12"/>
      <c r="F176" s="12"/>
      <c r="G176" s="12"/>
      <c r="H176" s="1"/>
      <c r="I176" s="1"/>
      <c r="J176" s="1"/>
      <c r="K176" s="1"/>
      <c r="L176" s="1"/>
    </row>
    <row r="177" spans="1:12" x14ac:dyDescent="0.25">
      <c r="A177" s="1"/>
      <c r="B177" s="12"/>
      <c r="C177" s="12"/>
      <c r="D177" s="12"/>
      <c r="E177" s="12"/>
      <c r="F177" s="12"/>
      <c r="G177" s="12"/>
      <c r="H177" s="1"/>
      <c r="I177" s="1"/>
      <c r="J177" s="1"/>
      <c r="K177" s="1"/>
      <c r="L177" s="1"/>
    </row>
    <row r="178" spans="1:12" x14ac:dyDescent="0.25">
      <c r="A178" s="1"/>
      <c r="B178" s="12"/>
      <c r="C178" s="12"/>
      <c r="D178" s="12"/>
      <c r="E178" s="12"/>
      <c r="F178" s="12"/>
      <c r="G178" s="12"/>
      <c r="H178" s="1"/>
      <c r="I178" s="1"/>
      <c r="J178" s="1"/>
      <c r="K178" s="1"/>
      <c r="L178" s="1"/>
    </row>
    <row r="179" spans="1:12" x14ac:dyDescent="0.25">
      <c r="A179" s="1"/>
      <c r="B179" s="12"/>
      <c r="C179" s="12"/>
      <c r="D179" s="12"/>
      <c r="E179" s="12"/>
      <c r="F179" s="12"/>
      <c r="G179" s="12"/>
      <c r="H179" s="1"/>
      <c r="I179" s="1"/>
      <c r="J179" s="1"/>
      <c r="K179" s="1"/>
      <c r="L179" s="1"/>
    </row>
    <row r="180" spans="1:12" x14ac:dyDescent="0.25">
      <c r="A180" s="1"/>
      <c r="B180" s="12"/>
      <c r="C180" s="12"/>
      <c r="D180" s="12"/>
      <c r="E180" s="12"/>
      <c r="F180" s="12"/>
      <c r="G180" s="12"/>
      <c r="H180" s="1"/>
      <c r="I180" s="1"/>
      <c r="J180" s="1"/>
      <c r="K180" s="1"/>
      <c r="L180" s="1"/>
    </row>
    <row r="181" spans="1:12" x14ac:dyDescent="0.25">
      <c r="A181" s="1"/>
      <c r="B181" s="12"/>
      <c r="C181" s="12"/>
      <c r="D181" s="12"/>
      <c r="E181" s="12"/>
      <c r="F181" s="12"/>
      <c r="G181" s="12"/>
      <c r="H181" s="1"/>
      <c r="I181" s="1"/>
      <c r="J181" s="1"/>
      <c r="K181" s="1"/>
      <c r="L181" s="1"/>
    </row>
    <row r="182" spans="1:12" x14ac:dyDescent="0.25">
      <c r="A182" s="1"/>
      <c r="B182" s="12"/>
      <c r="C182" s="12"/>
      <c r="D182" s="12"/>
      <c r="E182" s="12"/>
      <c r="F182" s="12"/>
      <c r="G182" s="12"/>
      <c r="H182" s="1"/>
      <c r="I182" s="1"/>
      <c r="J182" s="1"/>
      <c r="K182" s="1"/>
      <c r="L182" s="1"/>
    </row>
    <row r="183" spans="1:12" x14ac:dyDescent="0.25">
      <c r="A183" s="1"/>
      <c r="B183" s="12"/>
      <c r="C183" s="12"/>
      <c r="D183" s="12"/>
      <c r="E183" s="12"/>
      <c r="F183" s="12"/>
      <c r="G183" s="12"/>
      <c r="H183" s="1"/>
      <c r="I183" s="1"/>
      <c r="J183" s="1"/>
      <c r="K183" s="1"/>
      <c r="L183" s="1"/>
    </row>
    <row r="184" spans="1:12" x14ac:dyDescent="0.25">
      <c r="A184" s="1"/>
      <c r="B184" s="12"/>
      <c r="C184" s="12"/>
      <c r="D184" s="12"/>
      <c r="E184" s="12"/>
      <c r="F184" s="12"/>
      <c r="G184" s="12"/>
      <c r="H184" s="1"/>
      <c r="I184" s="1"/>
      <c r="J184" s="1"/>
      <c r="K184" s="1"/>
      <c r="L184" s="1"/>
    </row>
    <row r="185" spans="1:12" x14ac:dyDescent="0.25">
      <c r="A185" s="1"/>
      <c r="B185" s="12"/>
      <c r="C185" s="12"/>
      <c r="D185" s="12"/>
      <c r="E185" s="12"/>
      <c r="F185" s="12"/>
      <c r="G185" s="12"/>
      <c r="H185" s="1"/>
      <c r="I185" s="1"/>
      <c r="J185" s="1"/>
      <c r="K185" s="1"/>
      <c r="L185" s="1"/>
    </row>
    <row r="186" spans="1:12" x14ac:dyDescent="0.25">
      <c r="A186" s="1"/>
      <c r="B186" s="12"/>
      <c r="C186" s="12"/>
      <c r="D186" s="12"/>
      <c r="E186" s="12"/>
      <c r="F186" s="12"/>
      <c r="G186" s="12"/>
      <c r="H186" s="1"/>
      <c r="I186" s="1"/>
      <c r="J186" s="1"/>
      <c r="K186" s="1"/>
      <c r="L186" s="1"/>
    </row>
    <row r="187" spans="1:12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</row>
    <row r="188" spans="1:12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</row>
    <row r="189" spans="1:12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</row>
    <row r="190" spans="1:12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</row>
    <row r="191" spans="1:12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</row>
    <row r="192" spans="1:12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</row>
    <row r="193" spans="1:12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</row>
    <row r="194" spans="1:12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</row>
    <row r="195" spans="1:12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</row>
    <row r="196" spans="1:12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</row>
  </sheetData>
  <mergeCells count="244">
    <mergeCell ref="O105:O106"/>
    <mergeCell ref="B111:G111"/>
    <mergeCell ref="J111:L111"/>
    <mergeCell ref="B113:C113"/>
    <mergeCell ref="F105:F106"/>
    <mergeCell ref="G105:G106"/>
    <mergeCell ref="H105:H106"/>
    <mergeCell ref="I105:I106"/>
    <mergeCell ref="J105:J106"/>
    <mergeCell ref="K105:K106"/>
    <mergeCell ref="M97:M98"/>
    <mergeCell ref="O97:O98"/>
    <mergeCell ref="A100:A102"/>
    <mergeCell ref="B100:B102"/>
    <mergeCell ref="C100:C102"/>
    <mergeCell ref="A105:A109"/>
    <mergeCell ref="B105:B109"/>
    <mergeCell ref="C105:C109"/>
    <mergeCell ref="D105:D106"/>
    <mergeCell ref="E105:E106"/>
    <mergeCell ref="G97:G98"/>
    <mergeCell ref="H97:H98"/>
    <mergeCell ref="I97:I98"/>
    <mergeCell ref="J97:J98"/>
    <mergeCell ref="K97:K98"/>
    <mergeCell ref="L97:L98"/>
    <mergeCell ref="A97:A98"/>
    <mergeCell ref="B97:B98"/>
    <mergeCell ref="C97:C98"/>
    <mergeCell ref="D97:D98"/>
    <mergeCell ref="E97:E98"/>
    <mergeCell ref="F97:F98"/>
    <mergeCell ref="L105:L106"/>
    <mergeCell ref="M105:M106"/>
    <mergeCell ref="I95:I96"/>
    <mergeCell ref="J95:J96"/>
    <mergeCell ref="K95:K96"/>
    <mergeCell ref="L95:L96"/>
    <mergeCell ref="M95:M96"/>
    <mergeCell ref="O95:O96"/>
    <mergeCell ref="M91:M92"/>
    <mergeCell ref="O91:O92"/>
    <mergeCell ref="A93:A96"/>
    <mergeCell ref="B93:B96"/>
    <mergeCell ref="C93:C96"/>
    <mergeCell ref="D95:D96"/>
    <mergeCell ref="E95:E96"/>
    <mergeCell ref="F95:F96"/>
    <mergeCell ref="G95:G96"/>
    <mergeCell ref="H95:H96"/>
    <mergeCell ref="O88:O89"/>
    <mergeCell ref="D91:D92"/>
    <mergeCell ref="E91:E92"/>
    <mergeCell ref="F91:F92"/>
    <mergeCell ref="G91:G92"/>
    <mergeCell ref="H91:H92"/>
    <mergeCell ref="I91:I92"/>
    <mergeCell ref="J91:J92"/>
    <mergeCell ref="K91:K92"/>
    <mergeCell ref="L91:L92"/>
    <mergeCell ref="H88:H89"/>
    <mergeCell ref="I88:I89"/>
    <mergeCell ref="J88:J89"/>
    <mergeCell ref="K88:K89"/>
    <mergeCell ref="L88:L89"/>
    <mergeCell ref="M88:M89"/>
    <mergeCell ref="A88:A92"/>
    <mergeCell ref="B88:B92"/>
    <mergeCell ref="C88:C92"/>
    <mergeCell ref="D88:D89"/>
    <mergeCell ref="E88:E89"/>
    <mergeCell ref="F88:F89"/>
    <mergeCell ref="G88:G89"/>
    <mergeCell ref="A83:A87"/>
    <mergeCell ref="B83:B87"/>
    <mergeCell ref="C83:C87"/>
    <mergeCell ref="M83:M84"/>
    <mergeCell ref="O83:O84"/>
    <mergeCell ref="D86:D87"/>
    <mergeCell ref="E86:E87"/>
    <mergeCell ref="F86:F87"/>
    <mergeCell ref="G86:G87"/>
    <mergeCell ref="H86:H87"/>
    <mergeCell ref="I86:I87"/>
    <mergeCell ref="J86:J87"/>
    <mergeCell ref="K86:K87"/>
    <mergeCell ref="G83:G84"/>
    <mergeCell ref="H83:H84"/>
    <mergeCell ref="I83:I84"/>
    <mergeCell ref="J83:J84"/>
    <mergeCell ref="K83:K84"/>
    <mergeCell ref="L83:L84"/>
    <mergeCell ref="D83:D84"/>
    <mergeCell ref="E83:E84"/>
    <mergeCell ref="F83:F84"/>
    <mergeCell ref="L86:L87"/>
    <mergeCell ref="M86:M87"/>
    <mergeCell ref="O86:O87"/>
    <mergeCell ref="J75:J76"/>
    <mergeCell ref="K75:K76"/>
    <mergeCell ref="L75:L76"/>
    <mergeCell ref="M75:M76"/>
    <mergeCell ref="O75:O76"/>
    <mergeCell ref="A77:A78"/>
    <mergeCell ref="B77:B78"/>
    <mergeCell ref="C77:C78"/>
    <mergeCell ref="D75:D76"/>
    <mergeCell ref="E75:E76"/>
    <mergeCell ref="F75:F76"/>
    <mergeCell ref="G75:G76"/>
    <mergeCell ref="H75:H76"/>
    <mergeCell ref="I75:I76"/>
    <mergeCell ref="A73:A74"/>
    <mergeCell ref="B73:B74"/>
    <mergeCell ref="C73:C74"/>
    <mergeCell ref="A75:A76"/>
    <mergeCell ref="B75:B76"/>
    <mergeCell ref="C75:C76"/>
    <mergeCell ref="A67:A69"/>
    <mergeCell ref="B67:B69"/>
    <mergeCell ref="C67:C69"/>
    <mergeCell ref="A70:A72"/>
    <mergeCell ref="B70:B72"/>
    <mergeCell ref="C70:C72"/>
    <mergeCell ref="A60:A61"/>
    <mergeCell ref="B60:B61"/>
    <mergeCell ref="C60:C61"/>
    <mergeCell ref="A64:A66"/>
    <mergeCell ref="B64:B66"/>
    <mergeCell ref="C64:C66"/>
    <mergeCell ref="A55:A56"/>
    <mergeCell ref="B55:B56"/>
    <mergeCell ref="C55:C56"/>
    <mergeCell ref="A57:A59"/>
    <mergeCell ref="B57:B59"/>
    <mergeCell ref="C57:C59"/>
    <mergeCell ref="A51:A52"/>
    <mergeCell ref="B51:B52"/>
    <mergeCell ref="C51:C52"/>
    <mergeCell ref="A53:A54"/>
    <mergeCell ref="B53:B54"/>
    <mergeCell ref="C53:C54"/>
    <mergeCell ref="A45:A47"/>
    <mergeCell ref="B45:B47"/>
    <mergeCell ref="C45:C47"/>
    <mergeCell ref="A48:A50"/>
    <mergeCell ref="B48:B50"/>
    <mergeCell ref="C48:C50"/>
    <mergeCell ref="J40:J41"/>
    <mergeCell ref="K40:K41"/>
    <mergeCell ref="L40:L41"/>
    <mergeCell ref="M40:M41"/>
    <mergeCell ref="O40:O41"/>
    <mergeCell ref="A42:A44"/>
    <mergeCell ref="B42:B44"/>
    <mergeCell ref="C42:C44"/>
    <mergeCell ref="L38:L39"/>
    <mergeCell ref="M38:M39"/>
    <mergeCell ref="N38:N39"/>
    <mergeCell ref="O38:O39"/>
    <mergeCell ref="D40:D41"/>
    <mergeCell ref="E40:E41"/>
    <mergeCell ref="F40:F41"/>
    <mergeCell ref="G40:G41"/>
    <mergeCell ref="H40:H41"/>
    <mergeCell ref="I40:I41"/>
    <mergeCell ref="A36:A41"/>
    <mergeCell ref="B36:B41"/>
    <mergeCell ref="C36:C41"/>
    <mergeCell ref="M36:M37"/>
    <mergeCell ref="O36:O37"/>
    <mergeCell ref="D38:D39"/>
    <mergeCell ref="E38:E39"/>
    <mergeCell ref="F38:F39"/>
    <mergeCell ref="G38:G39"/>
    <mergeCell ref="H38:H39"/>
    <mergeCell ref="I38:I39"/>
    <mergeCell ref="J38:J39"/>
    <mergeCell ref="K38:K39"/>
    <mergeCell ref="G36:G37"/>
    <mergeCell ref="H36:H37"/>
    <mergeCell ref="I36:I37"/>
    <mergeCell ref="J36:J37"/>
    <mergeCell ref="K36:K37"/>
    <mergeCell ref="L36:L37"/>
    <mergeCell ref="D36:D37"/>
    <mergeCell ref="E36:E37"/>
    <mergeCell ref="F36:F37"/>
    <mergeCell ref="A30:A32"/>
    <mergeCell ref="B30:B32"/>
    <mergeCell ref="C30:C32"/>
    <mergeCell ref="A33:A35"/>
    <mergeCell ref="B33:B35"/>
    <mergeCell ref="C33:C35"/>
    <mergeCell ref="I25:I26"/>
    <mergeCell ref="J25:J26"/>
    <mergeCell ref="K25:K26"/>
    <mergeCell ref="A25:A26"/>
    <mergeCell ref="B25:B26"/>
    <mergeCell ref="C25:C26"/>
    <mergeCell ref="D25:D26"/>
    <mergeCell ref="E25:E26"/>
    <mergeCell ref="F25:F26"/>
    <mergeCell ref="G25:G26"/>
    <mergeCell ref="H25:H26"/>
    <mergeCell ref="H20:H21"/>
    <mergeCell ref="C18:C19"/>
    <mergeCell ref="D18:D19"/>
    <mergeCell ref="E18:E19"/>
    <mergeCell ref="F18:F19"/>
    <mergeCell ref="L25:L26"/>
    <mergeCell ref="M25:M26"/>
    <mergeCell ref="O25:O26"/>
    <mergeCell ref="N20:N21"/>
    <mergeCell ref="O20:O21"/>
    <mergeCell ref="I20:I21"/>
    <mergeCell ref="J20:J21"/>
    <mergeCell ref="K20:K21"/>
    <mergeCell ref="L20:L21"/>
    <mergeCell ref="M20:M21"/>
    <mergeCell ref="A15:A16"/>
    <mergeCell ref="B15:B16"/>
    <mergeCell ref="C15:C16"/>
    <mergeCell ref="D15:D16"/>
    <mergeCell ref="E15:H15"/>
    <mergeCell ref="I15:O15"/>
    <mergeCell ref="M18:M19"/>
    <mergeCell ref="O18:O19"/>
    <mergeCell ref="P19:P20"/>
    <mergeCell ref="A20:A24"/>
    <mergeCell ref="B20:B24"/>
    <mergeCell ref="C20:C24"/>
    <mergeCell ref="D20:D21"/>
    <mergeCell ref="E20:E21"/>
    <mergeCell ref="F20:F21"/>
    <mergeCell ref="G20:G21"/>
    <mergeCell ref="G18:G19"/>
    <mergeCell ref="H18:H19"/>
    <mergeCell ref="I18:I19"/>
    <mergeCell ref="J18:J19"/>
    <mergeCell ref="K18:K19"/>
    <mergeCell ref="L18:L19"/>
    <mergeCell ref="A18:A19"/>
    <mergeCell ref="B18:B19"/>
  </mergeCells>
  <printOptions horizontalCentered="1"/>
  <pageMargins left="1.1811023622047245" right="0.39370078740157483" top="0.78740157480314965" bottom="0.78740157480314965" header="0.31496062992125984" footer="0.31496062992125984"/>
  <pageSetup paperSize="9" scale="36" fitToHeight="3" orientation="landscape" r:id="rId1"/>
  <headerFooter>
    <oddFooter>&amp;CСтраница &amp;P</oddFooter>
  </headerFooter>
  <rowBreaks count="2" manualBreakCount="2">
    <brk id="47" max="14" man="1"/>
    <brk id="79" max="1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96"/>
  <sheetViews>
    <sheetView view="pageBreakPreview" topLeftCell="A22" zoomScale="75" zoomScaleNormal="80" zoomScaleSheetLayoutView="75" workbookViewId="0">
      <pane xSplit="4" topLeftCell="E1" activePane="topRight" state="frozen"/>
      <selection activeCell="A8" sqref="A8"/>
      <selection pane="topRight" activeCell="M60" sqref="M60"/>
    </sheetView>
  </sheetViews>
  <sheetFormatPr defaultRowHeight="15" x14ac:dyDescent="0.25"/>
  <cols>
    <col min="1" max="1" width="4.42578125" customWidth="1"/>
    <col min="2" max="2" width="67.42578125" customWidth="1"/>
    <col min="3" max="3" width="44.85546875" customWidth="1"/>
    <col min="4" max="4" width="29.7109375" customWidth="1"/>
    <col min="5" max="5" width="13.28515625" customWidth="1"/>
    <col min="6" max="6" width="11.42578125" customWidth="1"/>
    <col min="7" max="7" width="11.5703125" customWidth="1"/>
    <col min="8" max="8" width="19.140625" customWidth="1"/>
    <col min="9" max="9" width="22.5703125" customWidth="1"/>
    <col min="10" max="10" width="22.28515625" customWidth="1"/>
    <col min="11" max="11" width="21.7109375" customWidth="1"/>
    <col min="12" max="13" width="21.5703125" customWidth="1"/>
    <col min="14" max="14" width="5" hidden="1" customWidth="1"/>
    <col min="15" max="15" width="19.28515625" customWidth="1"/>
    <col min="16" max="16" width="22.140625" bestFit="1" customWidth="1"/>
    <col min="17" max="17" width="25.140625" customWidth="1"/>
  </cols>
  <sheetData>
    <row r="1" spans="1:17" ht="18.75" hidden="1" x14ac:dyDescent="0.3">
      <c r="J1" s="3"/>
      <c r="K1" s="3"/>
      <c r="L1" s="3"/>
    </row>
    <row r="2" spans="1:17" ht="15" customHeight="1" x14ac:dyDescent="0.3">
      <c r="J2" s="3"/>
      <c r="K2" s="3"/>
      <c r="L2" s="3"/>
    </row>
    <row r="3" spans="1:17" ht="15" customHeight="1" x14ac:dyDescent="0.3">
      <c r="J3" s="3" t="s">
        <v>73</v>
      </c>
      <c r="K3" s="3"/>
      <c r="L3" s="3"/>
    </row>
    <row r="4" spans="1:17" ht="14.25" customHeight="1" x14ac:dyDescent="0.3">
      <c r="J4" s="3" t="s">
        <v>36</v>
      </c>
      <c r="K4" s="3"/>
      <c r="L4" s="3"/>
    </row>
    <row r="5" spans="1:17" ht="26.25" customHeight="1" x14ac:dyDescent="0.3">
      <c r="J5" s="3" t="s">
        <v>28</v>
      </c>
      <c r="K5" s="3"/>
      <c r="L5" s="3"/>
    </row>
    <row r="6" spans="1:17" ht="26.25" customHeight="1" x14ac:dyDescent="0.3">
      <c r="J6" s="3" t="s">
        <v>37</v>
      </c>
      <c r="K6" s="3"/>
      <c r="L6" s="3"/>
    </row>
    <row r="7" spans="1:17" ht="14.25" customHeight="1" x14ac:dyDescent="0.3">
      <c r="J7" s="3"/>
      <c r="K7" s="3"/>
      <c r="L7" s="3"/>
    </row>
    <row r="8" spans="1:17" ht="18.75" x14ac:dyDescent="0.3">
      <c r="J8" s="3" t="s">
        <v>68</v>
      </c>
      <c r="K8" s="3"/>
      <c r="L8" s="3"/>
    </row>
    <row r="9" spans="1:17" ht="18.75" x14ac:dyDescent="0.3">
      <c r="J9" s="3" t="s">
        <v>69</v>
      </c>
      <c r="K9" s="3"/>
      <c r="L9" s="3"/>
    </row>
    <row r="10" spans="1:17" ht="18.75" x14ac:dyDescent="0.3">
      <c r="I10" s="48"/>
      <c r="J10" s="50" t="s">
        <v>70</v>
      </c>
      <c r="K10" s="50"/>
      <c r="L10" s="50"/>
      <c r="M10" s="48"/>
      <c r="N10" s="48"/>
      <c r="O10" s="48"/>
    </row>
    <row r="11" spans="1:17" ht="18.75" x14ac:dyDescent="0.3">
      <c r="D11" s="6"/>
      <c r="I11" s="48"/>
      <c r="J11" s="50" t="s">
        <v>28</v>
      </c>
      <c r="K11" s="50"/>
      <c r="L11" s="50"/>
      <c r="M11" s="48"/>
      <c r="N11" s="48"/>
      <c r="O11" s="48"/>
      <c r="P11" s="48"/>
    </row>
    <row r="12" spans="1:17" ht="15.75" x14ac:dyDescent="0.25">
      <c r="I12" s="48"/>
      <c r="J12" s="51"/>
      <c r="K12" s="9"/>
      <c r="L12" s="9"/>
      <c r="M12" s="49"/>
      <c r="N12" s="48"/>
      <c r="O12" s="48"/>
      <c r="P12" s="48"/>
    </row>
    <row r="13" spans="1:17" ht="18.75" x14ac:dyDescent="0.3">
      <c r="D13" s="3" t="s">
        <v>0</v>
      </c>
      <c r="E13" s="3"/>
      <c r="F13" s="3"/>
      <c r="G13" s="3"/>
      <c r="H13" s="3"/>
      <c r="I13" s="52"/>
      <c r="J13" s="53"/>
      <c r="K13" s="53"/>
      <c r="L13" s="48"/>
      <c r="M13" s="53"/>
      <c r="N13" s="48"/>
      <c r="O13" s="53"/>
      <c r="P13" s="48"/>
    </row>
    <row r="14" spans="1:17" ht="8.25" customHeight="1" x14ac:dyDescent="0.25">
      <c r="I14" s="48"/>
      <c r="J14" s="48"/>
      <c r="K14" s="48"/>
      <c r="L14" s="48"/>
      <c r="M14" s="48"/>
      <c r="N14" s="48"/>
      <c r="O14" s="48"/>
      <c r="P14" s="48"/>
    </row>
    <row r="15" spans="1:17" ht="23.25" customHeight="1" x14ac:dyDescent="0.3">
      <c r="A15" s="141" t="s">
        <v>1</v>
      </c>
      <c r="B15" s="141" t="s">
        <v>2</v>
      </c>
      <c r="C15" s="141" t="s">
        <v>3</v>
      </c>
      <c r="D15" s="141" t="s">
        <v>4</v>
      </c>
      <c r="E15" s="143" t="s">
        <v>5</v>
      </c>
      <c r="F15" s="143"/>
      <c r="G15" s="143"/>
      <c r="H15" s="143"/>
      <c r="I15" s="143" t="s">
        <v>10</v>
      </c>
      <c r="J15" s="143"/>
      <c r="K15" s="143"/>
      <c r="L15" s="143"/>
      <c r="M15" s="144"/>
      <c r="N15" s="145"/>
      <c r="O15" s="145"/>
      <c r="P15" s="124"/>
      <c r="Q15" s="4"/>
    </row>
    <row r="16" spans="1:17" ht="31.5" customHeight="1" x14ac:dyDescent="0.3">
      <c r="A16" s="142"/>
      <c r="B16" s="142"/>
      <c r="C16" s="142"/>
      <c r="D16" s="142"/>
      <c r="E16" s="74" t="s">
        <v>6</v>
      </c>
      <c r="F16" s="74" t="s">
        <v>7</v>
      </c>
      <c r="G16" s="74" t="s">
        <v>8</v>
      </c>
      <c r="H16" s="74" t="s">
        <v>9</v>
      </c>
      <c r="I16" s="66" t="s">
        <v>11</v>
      </c>
      <c r="J16" s="66" t="s">
        <v>12</v>
      </c>
      <c r="K16" s="66" t="s">
        <v>13</v>
      </c>
      <c r="L16" s="66" t="s">
        <v>14</v>
      </c>
      <c r="M16" s="66" t="s">
        <v>32</v>
      </c>
      <c r="N16" s="22"/>
      <c r="O16" s="82" t="s">
        <v>38</v>
      </c>
      <c r="P16" s="50"/>
      <c r="Q16" s="4"/>
    </row>
    <row r="17" spans="1:16" ht="15" customHeight="1" x14ac:dyDescent="0.3">
      <c r="A17" s="15">
        <v>1</v>
      </c>
      <c r="B17" s="15">
        <v>2</v>
      </c>
      <c r="C17" s="15">
        <v>3</v>
      </c>
      <c r="D17" s="15">
        <v>4</v>
      </c>
      <c r="E17" s="15">
        <v>5</v>
      </c>
      <c r="F17" s="15">
        <v>6</v>
      </c>
      <c r="G17" s="15">
        <v>7</v>
      </c>
      <c r="H17" s="15">
        <v>8</v>
      </c>
      <c r="I17" s="16">
        <v>9</v>
      </c>
      <c r="J17" s="16">
        <v>10</v>
      </c>
      <c r="K17" s="16">
        <v>11</v>
      </c>
      <c r="L17" s="16">
        <v>12</v>
      </c>
      <c r="M17" s="17">
        <v>13</v>
      </c>
      <c r="N17" s="26"/>
      <c r="O17" s="17">
        <v>14</v>
      </c>
      <c r="P17" s="125"/>
    </row>
    <row r="18" spans="1:16" ht="15" customHeight="1" x14ac:dyDescent="0.3">
      <c r="A18" s="163">
        <v>1</v>
      </c>
      <c r="B18" s="165" t="s">
        <v>21</v>
      </c>
      <c r="C18" s="156" t="s">
        <v>22</v>
      </c>
      <c r="D18" s="156"/>
      <c r="E18" s="159"/>
      <c r="F18" s="159"/>
      <c r="G18" s="159"/>
      <c r="H18" s="161"/>
      <c r="I18" s="161">
        <f>J18+K18+L18+M18+O18</f>
        <v>1331507944.49</v>
      </c>
      <c r="J18" s="148">
        <f>J20+J22+J23+J24</f>
        <v>222522187.40000001</v>
      </c>
      <c r="K18" s="148">
        <f>K20+K22+K23+K24</f>
        <v>264822404.30000001</v>
      </c>
      <c r="L18" s="148">
        <f>L20+L22+L23+L24</f>
        <v>306039552.47000003</v>
      </c>
      <c r="M18" s="146">
        <f>M20+M22+M23+M24</f>
        <v>277004358.31999999</v>
      </c>
      <c r="N18" s="54"/>
      <c r="O18" s="148">
        <f>O20+O22+O23+O24</f>
        <v>261119442</v>
      </c>
      <c r="P18" s="125"/>
    </row>
    <row r="19" spans="1:16" ht="38.25" customHeight="1" x14ac:dyDescent="0.25">
      <c r="A19" s="164"/>
      <c r="B19" s="166"/>
      <c r="C19" s="167"/>
      <c r="D19" s="167"/>
      <c r="E19" s="160"/>
      <c r="F19" s="160"/>
      <c r="G19" s="160"/>
      <c r="H19" s="162"/>
      <c r="I19" s="162"/>
      <c r="J19" s="148"/>
      <c r="K19" s="148"/>
      <c r="L19" s="148"/>
      <c r="M19" s="147"/>
      <c r="N19" s="54"/>
      <c r="O19" s="148"/>
      <c r="P19" s="149"/>
    </row>
    <row r="20" spans="1:16" ht="15" customHeight="1" x14ac:dyDescent="0.25">
      <c r="A20" s="150">
        <v>2</v>
      </c>
      <c r="B20" s="153" t="s">
        <v>40</v>
      </c>
      <c r="C20" s="156" t="s">
        <v>22</v>
      </c>
      <c r="D20" s="156" t="s">
        <v>29</v>
      </c>
      <c r="E20" s="159"/>
      <c r="F20" s="159"/>
      <c r="G20" s="159"/>
      <c r="H20" s="174"/>
      <c r="I20" s="175">
        <f>J20+K20+L20+M20+O20</f>
        <v>350770.08</v>
      </c>
      <c r="J20" s="148">
        <f>J88</f>
        <v>26620</v>
      </c>
      <c r="K20" s="176">
        <f t="shared" ref="K20:N20" si="0">K83</f>
        <v>0</v>
      </c>
      <c r="L20" s="148">
        <f>L88</f>
        <v>165155.44</v>
      </c>
      <c r="M20" s="148">
        <f>M88</f>
        <v>158994.64000000001</v>
      </c>
      <c r="N20" s="148">
        <f t="shared" si="0"/>
        <v>0</v>
      </c>
      <c r="O20" s="169">
        <f>O88</f>
        <v>0</v>
      </c>
      <c r="P20" s="149"/>
    </row>
    <row r="21" spans="1:16" ht="13.5" customHeight="1" x14ac:dyDescent="0.25">
      <c r="A21" s="151"/>
      <c r="B21" s="154"/>
      <c r="C21" s="157"/>
      <c r="D21" s="158"/>
      <c r="E21" s="159"/>
      <c r="F21" s="159"/>
      <c r="G21" s="159"/>
      <c r="H21" s="174"/>
      <c r="I21" s="148"/>
      <c r="J21" s="148"/>
      <c r="K21" s="176"/>
      <c r="L21" s="148"/>
      <c r="M21" s="168"/>
      <c r="N21" s="168"/>
      <c r="O21" s="170"/>
      <c r="P21" s="49"/>
    </row>
    <row r="22" spans="1:16" ht="45.75" customHeight="1" x14ac:dyDescent="0.25">
      <c r="A22" s="151"/>
      <c r="B22" s="154"/>
      <c r="C22" s="157"/>
      <c r="D22" s="66" t="s">
        <v>39</v>
      </c>
      <c r="E22" s="66"/>
      <c r="F22" s="66"/>
      <c r="G22" s="66"/>
      <c r="H22" s="19"/>
      <c r="I22" s="72">
        <f>K22+L22+M22+O22</f>
        <v>63752118.969999999</v>
      </c>
      <c r="J22" s="77">
        <f t="shared" ref="J22" si="1">J42</f>
        <v>0</v>
      </c>
      <c r="K22" s="72">
        <f>K42+K64+K85</f>
        <v>13079900</v>
      </c>
      <c r="L22" s="72">
        <f>L42+L64+L85</f>
        <v>35395597.710000001</v>
      </c>
      <c r="M22" s="72">
        <f>M42+M64+M85</f>
        <v>15276621.26</v>
      </c>
      <c r="N22" s="72">
        <f t="shared" ref="N22:O22" si="2">N42+N64+N85</f>
        <v>0</v>
      </c>
      <c r="O22" s="73">
        <f t="shared" si="2"/>
        <v>0</v>
      </c>
      <c r="P22" s="49" t="s">
        <v>77</v>
      </c>
    </row>
    <row r="23" spans="1:16" ht="36" customHeight="1" x14ac:dyDescent="0.25">
      <c r="A23" s="151"/>
      <c r="B23" s="154"/>
      <c r="C23" s="157"/>
      <c r="D23" s="66" t="s">
        <v>15</v>
      </c>
      <c r="E23" s="66"/>
      <c r="F23" s="66"/>
      <c r="G23" s="66"/>
      <c r="H23" s="70"/>
      <c r="I23" s="69">
        <f>J23+K23+L23+M23+O23</f>
        <v>1062717595.04</v>
      </c>
      <c r="J23" s="72">
        <f>J27+J31+J34+J40</f>
        <v>181658107</v>
      </c>
      <c r="K23" s="72">
        <f>K27+K31+K34+K40</f>
        <v>210842504.30000001</v>
      </c>
      <c r="L23" s="72">
        <f>L27+L31+L34+L40</f>
        <v>229528799.32000002</v>
      </c>
      <c r="M23" s="72">
        <f>M27+M31+M34+M40</f>
        <v>220568742.41999999</v>
      </c>
      <c r="N23" s="54"/>
      <c r="O23" s="72">
        <f>O27+O31+O34+O40</f>
        <v>220119442</v>
      </c>
      <c r="P23" s="49"/>
    </row>
    <row r="24" spans="1:16" ht="32.25" customHeight="1" x14ac:dyDescent="0.25">
      <c r="A24" s="152"/>
      <c r="B24" s="155"/>
      <c r="C24" s="158"/>
      <c r="D24" s="66" t="s">
        <v>16</v>
      </c>
      <c r="E24" s="66"/>
      <c r="F24" s="66"/>
      <c r="G24" s="70"/>
      <c r="H24" s="70"/>
      <c r="I24" s="86">
        <f>J24+K24+L24+M24+O24</f>
        <v>204687460.40000001</v>
      </c>
      <c r="J24" s="86">
        <f>J32+J35</f>
        <v>40837460.399999999</v>
      </c>
      <c r="K24" s="86">
        <f>K32+K35</f>
        <v>40900000</v>
      </c>
      <c r="L24" s="86">
        <f>L32+L35</f>
        <v>40950000</v>
      </c>
      <c r="M24" s="86">
        <f>M32+M35</f>
        <v>41000000</v>
      </c>
      <c r="N24" s="55"/>
      <c r="O24" s="86">
        <f>O32+O35</f>
        <v>41000000</v>
      </c>
    </row>
    <row r="25" spans="1:16" ht="33.75" customHeight="1" x14ac:dyDescent="0.25">
      <c r="A25" s="150">
        <v>4</v>
      </c>
      <c r="B25" s="171" t="s">
        <v>41</v>
      </c>
      <c r="C25" s="156" t="s">
        <v>22</v>
      </c>
      <c r="D25" s="156" t="s">
        <v>15</v>
      </c>
      <c r="E25" s="156"/>
      <c r="F25" s="156"/>
      <c r="G25" s="173"/>
      <c r="H25" s="173"/>
      <c r="I25" s="148">
        <f>J25+K25+L25+M25+O25</f>
        <v>4644182</v>
      </c>
      <c r="J25" s="148">
        <f>J28+J29</f>
        <v>799332</v>
      </c>
      <c r="K25" s="148">
        <f>K28+K29</f>
        <v>1103933</v>
      </c>
      <c r="L25" s="148">
        <f>L28+L29</f>
        <v>900619</v>
      </c>
      <c r="M25" s="148">
        <f>M28+M29</f>
        <v>920149</v>
      </c>
      <c r="N25" s="55"/>
      <c r="O25" s="148">
        <f>O28+O29</f>
        <v>920149</v>
      </c>
    </row>
    <row r="26" spans="1:16" ht="44.25" customHeight="1" x14ac:dyDescent="0.25">
      <c r="A26" s="152"/>
      <c r="B26" s="172"/>
      <c r="C26" s="158"/>
      <c r="D26" s="158"/>
      <c r="E26" s="158"/>
      <c r="F26" s="158"/>
      <c r="G26" s="158"/>
      <c r="H26" s="167"/>
      <c r="I26" s="168"/>
      <c r="J26" s="148"/>
      <c r="K26" s="148"/>
      <c r="L26" s="148"/>
      <c r="M26" s="148"/>
      <c r="N26" s="55"/>
      <c r="O26" s="148"/>
      <c r="P26" s="140"/>
    </row>
    <row r="27" spans="1:16" ht="48.75" customHeight="1" x14ac:dyDescent="0.25">
      <c r="A27" s="81">
        <v>5</v>
      </c>
      <c r="B27" s="18" t="s">
        <v>42</v>
      </c>
      <c r="C27" s="79" t="s">
        <v>22</v>
      </c>
      <c r="D27" s="66" t="s">
        <v>15</v>
      </c>
      <c r="E27" s="66"/>
      <c r="F27" s="66"/>
      <c r="G27" s="66"/>
      <c r="H27" s="70"/>
      <c r="I27" s="72">
        <f t="shared" ref="I27:I33" si="3">J27+K27+L27+M27+O27</f>
        <v>4644182</v>
      </c>
      <c r="J27" s="72">
        <f>J28+J29</f>
        <v>799332</v>
      </c>
      <c r="K27" s="72">
        <f>K28+K29</f>
        <v>1103933</v>
      </c>
      <c r="L27" s="72">
        <f>L28+L29</f>
        <v>900619</v>
      </c>
      <c r="M27" s="72">
        <f>M28+M29</f>
        <v>920149</v>
      </c>
      <c r="N27" s="55"/>
      <c r="O27" s="72">
        <f>O28+O29</f>
        <v>920149</v>
      </c>
      <c r="P27" s="14"/>
    </row>
    <row r="28" spans="1:16" ht="51.75" customHeight="1" x14ac:dyDescent="0.25">
      <c r="A28" s="81">
        <v>6</v>
      </c>
      <c r="B28" s="67" t="s">
        <v>43</v>
      </c>
      <c r="C28" s="66" t="s">
        <v>22</v>
      </c>
      <c r="D28" s="66" t="s">
        <v>15</v>
      </c>
      <c r="E28" s="66"/>
      <c r="F28" s="66"/>
      <c r="G28" s="66"/>
      <c r="H28" s="70"/>
      <c r="I28" s="72">
        <f>J28+K28+L28+M28+O28</f>
        <v>3494153</v>
      </c>
      <c r="J28" s="72">
        <f>381000+115062+25000</f>
        <v>521062</v>
      </c>
      <c r="K28" s="72">
        <f>620663+57000</f>
        <v>677663</v>
      </c>
      <c r="L28" s="72">
        <f>750619+4511</f>
        <v>755130</v>
      </c>
      <c r="M28" s="72">
        <v>770149</v>
      </c>
      <c r="N28" s="55"/>
      <c r="O28" s="72">
        <v>770149</v>
      </c>
    </row>
    <row r="29" spans="1:16" ht="50.25" customHeight="1" x14ac:dyDescent="0.25">
      <c r="A29" s="39">
        <v>7</v>
      </c>
      <c r="B29" s="67" t="s">
        <v>44</v>
      </c>
      <c r="C29" s="66" t="s">
        <v>22</v>
      </c>
      <c r="D29" s="66" t="s">
        <v>15</v>
      </c>
      <c r="E29" s="66"/>
      <c r="F29" s="66"/>
      <c r="G29" s="66"/>
      <c r="H29" s="70"/>
      <c r="I29" s="72">
        <f t="shared" si="3"/>
        <v>1150029</v>
      </c>
      <c r="J29" s="72">
        <f>526270-248000</f>
        <v>278270</v>
      </c>
      <c r="K29" s="72">
        <f>526270-100000</f>
        <v>426270</v>
      </c>
      <c r="L29" s="72">
        <f>526270-100000-276270-4511</f>
        <v>145489</v>
      </c>
      <c r="M29" s="72">
        <f>526270-100000-276270</f>
        <v>150000</v>
      </c>
      <c r="N29" s="55"/>
      <c r="O29" s="72">
        <f>526270-100000-276270</f>
        <v>150000</v>
      </c>
      <c r="P29" s="14"/>
    </row>
    <row r="30" spans="1:16" ht="42" customHeight="1" x14ac:dyDescent="0.25">
      <c r="A30" s="177">
        <v>8</v>
      </c>
      <c r="B30" s="179" t="s">
        <v>71</v>
      </c>
      <c r="C30" s="159" t="s">
        <v>23</v>
      </c>
      <c r="D30" s="66" t="s">
        <v>39</v>
      </c>
      <c r="E30" s="66"/>
      <c r="F30" s="66"/>
      <c r="G30" s="66"/>
      <c r="H30" s="70"/>
      <c r="I30" s="72">
        <f t="shared" si="3"/>
        <v>13356609.42</v>
      </c>
      <c r="J30" s="77">
        <f>J42</f>
        <v>0</v>
      </c>
      <c r="K30" s="72">
        <f t="shared" ref="K30:M30" si="4">K42</f>
        <v>1023756</v>
      </c>
      <c r="L30" s="72">
        <f t="shared" si="4"/>
        <v>4651435.42</v>
      </c>
      <c r="M30" s="113">
        <f t="shared" si="4"/>
        <v>7681418</v>
      </c>
      <c r="N30" s="77">
        <v>0</v>
      </c>
      <c r="O30" s="77">
        <v>0</v>
      </c>
    </row>
    <row r="31" spans="1:16" ht="41.25" customHeight="1" x14ac:dyDescent="0.25">
      <c r="A31" s="178"/>
      <c r="B31" s="180"/>
      <c r="C31" s="181"/>
      <c r="D31" s="66" t="s">
        <v>15</v>
      </c>
      <c r="E31" s="66"/>
      <c r="F31" s="66"/>
      <c r="G31" s="66"/>
      <c r="H31" s="70"/>
      <c r="I31" s="72">
        <f>J31+K31+L31+M31+O31</f>
        <v>179853436.19999999</v>
      </c>
      <c r="J31" s="72">
        <f>J43</f>
        <v>34602083</v>
      </c>
      <c r="K31" s="72">
        <f>K43</f>
        <v>35356572</v>
      </c>
      <c r="L31" s="72">
        <f>L43</f>
        <v>35462875.200000003</v>
      </c>
      <c r="M31" s="72">
        <f>M43</f>
        <v>36940953</v>
      </c>
      <c r="N31" s="54"/>
      <c r="O31" s="72">
        <f>O43</f>
        <v>37490953</v>
      </c>
      <c r="P31" s="14"/>
    </row>
    <row r="32" spans="1:16" ht="38.25" customHeight="1" x14ac:dyDescent="0.25">
      <c r="A32" s="178"/>
      <c r="B32" s="180"/>
      <c r="C32" s="181"/>
      <c r="D32" s="66" t="s">
        <v>16</v>
      </c>
      <c r="E32" s="66"/>
      <c r="F32" s="66"/>
      <c r="G32" s="66"/>
      <c r="H32" s="70"/>
      <c r="I32" s="72">
        <f t="shared" si="3"/>
        <v>35000000</v>
      </c>
      <c r="J32" s="72">
        <f>J44</f>
        <v>7000000</v>
      </c>
      <c r="K32" s="72">
        <f t="shared" ref="K32:L32" si="5">K44</f>
        <v>7000000</v>
      </c>
      <c r="L32" s="72">
        <f t="shared" si="5"/>
        <v>7000000</v>
      </c>
      <c r="M32" s="72">
        <f>M44</f>
        <v>7000000</v>
      </c>
      <c r="N32" s="54"/>
      <c r="O32" s="72">
        <f>O44</f>
        <v>7000000</v>
      </c>
    </row>
    <row r="33" spans="1:15" ht="41.25" customHeight="1" x14ac:dyDescent="0.25">
      <c r="A33" s="177">
        <v>9</v>
      </c>
      <c r="B33" s="182" t="s">
        <v>45</v>
      </c>
      <c r="C33" s="159" t="s">
        <v>24</v>
      </c>
      <c r="D33" s="66" t="s">
        <v>39</v>
      </c>
      <c r="E33" s="66"/>
      <c r="F33" s="66"/>
      <c r="G33" s="66"/>
      <c r="H33" s="70"/>
      <c r="I33" s="72">
        <f t="shared" si="3"/>
        <v>36398200</v>
      </c>
      <c r="J33" s="77">
        <f>J45</f>
        <v>0</v>
      </c>
      <c r="K33" s="72">
        <f t="shared" ref="K33:O33" si="6">K64</f>
        <v>10847600</v>
      </c>
      <c r="L33" s="72">
        <f t="shared" si="6"/>
        <v>25550600</v>
      </c>
      <c r="M33" s="114">
        <f t="shared" si="6"/>
        <v>0</v>
      </c>
      <c r="N33" s="72">
        <f t="shared" si="6"/>
        <v>0</v>
      </c>
      <c r="O33" s="119">
        <f t="shared" si="6"/>
        <v>0</v>
      </c>
    </row>
    <row r="34" spans="1:15" ht="44.25" customHeight="1" x14ac:dyDescent="0.25">
      <c r="A34" s="178"/>
      <c r="B34" s="180"/>
      <c r="C34" s="183"/>
      <c r="D34" s="66" t="s">
        <v>15</v>
      </c>
      <c r="E34" s="66"/>
      <c r="F34" s="66"/>
      <c r="G34" s="66"/>
      <c r="H34" s="70"/>
      <c r="I34" s="78">
        <f>J34+K34+L34+M34+O34</f>
        <v>704649722.74000001</v>
      </c>
      <c r="J34" s="65">
        <f>J65</f>
        <v>115278845</v>
      </c>
      <c r="K34" s="65">
        <f>K65</f>
        <v>137570327.30000001</v>
      </c>
      <c r="L34" s="65">
        <f>L65</f>
        <v>158750618.02000001</v>
      </c>
      <c r="M34" s="65">
        <f>M65</f>
        <v>147004616.41999999</v>
      </c>
      <c r="N34" s="54"/>
      <c r="O34" s="65">
        <f>O65</f>
        <v>146045316</v>
      </c>
    </row>
    <row r="35" spans="1:15" ht="39.75" customHeight="1" x14ac:dyDescent="0.25">
      <c r="A35" s="178"/>
      <c r="B35" s="180"/>
      <c r="C35" s="183"/>
      <c r="D35" s="66" t="s">
        <v>16</v>
      </c>
      <c r="E35" s="66"/>
      <c r="F35" s="66"/>
      <c r="G35" s="66"/>
      <c r="H35" s="70"/>
      <c r="I35" s="78">
        <f>J35+K35+L35+M35+O35</f>
        <v>169687460.40000001</v>
      </c>
      <c r="J35" s="65">
        <f>J66</f>
        <v>33837460.399999999</v>
      </c>
      <c r="K35" s="65">
        <f t="shared" ref="K35:O35" si="7">K66</f>
        <v>33900000</v>
      </c>
      <c r="L35" s="65">
        <f t="shared" si="7"/>
        <v>33950000</v>
      </c>
      <c r="M35" s="65">
        <f t="shared" si="7"/>
        <v>34000000</v>
      </c>
      <c r="N35" s="54"/>
      <c r="O35" s="65">
        <f t="shared" si="7"/>
        <v>34000000</v>
      </c>
    </row>
    <row r="36" spans="1:15" ht="21" customHeight="1" x14ac:dyDescent="0.25">
      <c r="A36" s="177">
        <v>10</v>
      </c>
      <c r="B36" s="182" t="s">
        <v>46</v>
      </c>
      <c r="C36" s="159" t="s">
        <v>67</v>
      </c>
      <c r="D36" s="159" t="s">
        <v>29</v>
      </c>
      <c r="E36" s="159"/>
      <c r="F36" s="159"/>
      <c r="G36" s="159"/>
      <c r="H36" s="191"/>
      <c r="I36" s="188">
        <f>J36+L36+M36+O36</f>
        <v>350770.08</v>
      </c>
      <c r="J36" s="184">
        <f>J100</f>
        <v>26620</v>
      </c>
      <c r="K36" s="190">
        <v>0</v>
      </c>
      <c r="L36" s="184">
        <f>L83</f>
        <v>165155.44</v>
      </c>
      <c r="M36" s="184">
        <f>M83</f>
        <v>158994.64000000001</v>
      </c>
      <c r="N36" s="56"/>
      <c r="O36" s="185">
        <f>O83</f>
        <v>0</v>
      </c>
    </row>
    <row r="37" spans="1:15" ht="14.25" customHeight="1" x14ac:dyDescent="0.25">
      <c r="A37" s="194"/>
      <c r="B37" s="199"/>
      <c r="C37" s="200"/>
      <c r="D37" s="159"/>
      <c r="E37" s="159"/>
      <c r="F37" s="159"/>
      <c r="G37" s="159"/>
      <c r="H37" s="160"/>
      <c r="I37" s="192"/>
      <c r="J37" s="193"/>
      <c r="K37" s="190"/>
      <c r="L37" s="184"/>
      <c r="M37" s="184"/>
      <c r="N37" s="56"/>
      <c r="O37" s="185"/>
    </row>
    <row r="38" spans="1:15" ht="22.5" customHeight="1" x14ac:dyDescent="0.25">
      <c r="A38" s="194"/>
      <c r="B38" s="199"/>
      <c r="C38" s="200"/>
      <c r="D38" s="159" t="s">
        <v>39</v>
      </c>
      <c r="E38" s="156"/>
      <c r="F38" s="156"/>
      <c r="G38" s="156"/>
      <c r="H38" s="187"/>
      <c r="I38" s="188">
        <f>K38+L38+M38+O38</f>
        <v>13997309.550000001</v>
      </c>
      <c r="J38" s="190">
        <v>0</v>
      </c>
      <c r="K38" s="184">
        <f t="shared" ref="K38:O38" si="8">K85</f>
        <v>1208544</v>
      </c>
      <c r="L38" s="184">
        <f t="shared" si="8"/>
        <v>5193562.29</v>
      </c>
      <c r="M38" s="184">
        <f>M85</f>
        <v>7595203.2599999998</v>
      </c>
      <c r="N38" s="184">
        <f t="shared" si="8"/>
        <v>0</v>
      </c>
      <c r="O38" s="185">
        <f t="shared" si="8"/>
        <v>0</v>
      </c>
    </row>
    <row r="39" spans="1:15" ht="22.5" customHeight="1" x14ac:dyDescent="0.25">
      <c r="A39" s="194"/>
      <c r="B39" s="199"/>
      <c r="C39" s="200"/>
      <c r="D39" s="181"/>
      <c r="E39" s="186"/>
      <c r="F39" s="186"/>
      <c r="G39" s="186"/>
      <c r="H39" s="186"/>
      <c r="I39" s="189"/>
      <c r="J39" s="190"/>
      <c r="K39" s="189"/>
      <c r="L39" s="189"/>
      <c r="M39" s="189"/>
      <c r="N39" s="189"/>
      <c r="O39" s="198"/>
    </row>
    <row r="40" spans="1:15" ht="33.75" customHeight="1" x14ac:dyDescent="0.25">
      <c r="A40" s="194"/>
      <c r="B40" s="199"/>
      <c r="C40" s="200"/>
      <c r="D40" s="159" t="s">
        <v>15</v>
      </c>
      <c r="E40" s="159"/>
      <c r="F40" s="159"/>
      <c r="G40" s="159"/>
      <c r="H40" s="191"/>
      <c r="I40" s="148">
        <f>J40+K40+L40+M40+O40</f>
        <v>173570254.09999999</v>
      </c>
      <c r="J40" s="148">
        <f>J86</f>
        <v>30977847</v>
      </c>
      <c r="K40" s="148">
        <f>K86</f>
        <v>36811672</v>
      </c>
      <c r="L40" s="148">
        <f>L86</f>
        <v>34414687.100000001</v>
      </c>
      <c r="M40" s="148">
        <f>M86</f>
        <v>35703024</v>
      </c>
      <c r="N40" s="54"/>
      <c r="O40" s="148">
        <f>O86</f>
        <v>35663024</v>
      </c>
    </row>
    <row r="41" spans="1:15" ht="19.5" hidden="1" customHeight="1" x14ac:dyDescent="0.25">
      <c r="A41" s="194"/>
      <c r="B41" s="199"/>
      <c r="C41" s="200"/>
      <c r="D41" s="159"/>
      <c r="E41" s="159"/>
      <c r="F41" s="159"/>
      <c r="G41" s="159"/>
      <c r="H41" s="160"/>
      <c r="I41" s="168"/>
      <c r="J41" s="168"/>
      <c r="K41" s="168"/>
      <c r="L41" s="168"/>
      <c r="M41" s="168"/>
      <c r="N41" s="54"/>
      <c r="O41" s="168"/>
    </row>
    <row r="42" spans="1:15" ht="42" customHeight="1" x14ac:dyDescent="0.25">
      <c r="A42" s="177">
        <v>11</v>
      </c>
      <c r="B42" s="195" t="s">
        <v>27</v>
      </c>
      <c r="C42" s="159" t="s">
        <v>25</v>
      </c>
      <c r="D42" s="66" t="s">
        <v>39</v>
      </c>
      <c r="E42" s="66"/>
      <c r="F42" s="66"/>
      <c r="G42" s="66"/>
      <c r="H42" s="64"/>
      <c r="I42" s="72">
        <f>K42+L42</f>
        <v>5675191.4199999999</v>
      </c>
      <c r="J42" s="77">
        <v>0</v>
      </c>
      <c r="K42" s="72">
        <f>K62</f>
        <v>1023756</v>
      </c>
      <c r="L42" s="72">
        <f>L62</f>
        <v>4651435.42</v>
      </c>
      <c r="M42" s="113">
        <f>M62</f>
        <v>7681418</v>
      </c>
      <c r="N42" s="77">
        <v>0</v>
      </c>
      <c r="O42" s="77">
        <v>0</v>
      </c>
    </row>
    <row r="43" spans="1:15" ht="45" customHeight="1" x14ac:dyDescent="0.25">
      <c r="A43" s="194"/>
      <c r="B43" s="196"/>
      <c r="C43" s="197"/>
      <c r="D43" s="66" t="s">
        <v>15</v>
      </c>
      <c r="E43" s="66"/>
      <c r="F43" s="66"/>
      <c r="G43" s="66"/>
      <c r="H43" s="70"/>
      <c r="I43" s="72">
        <f t="shared" ref="I43:I56" si="9">J43+K43+L43+M43+O43</f>
        <v>179853436.19999999</v>
      </c>
      <c r="J43" s="72">
        <f>J51+J53+J55+J59+J60</f>
        <v>34602083</v>
      </c>
      <c r="K43" s="72">
        <f>K51+K55+K60</f>
        <v>35356572</v>
      </c>
      <c r="L43" s="72">
        <f>L51+L55+L60+L63</f>
        <v>35462875.200000003</v>
      </c>
      <c r="M43" s="113">
        <f>M51+M55+M60+M63</f>
        <v>36940953</v>
      </c>
      <c r="N43" s="54"/>
      <c r="O43" s="113">
        <f>O51+O55+O60+O63</f>
        <v>37490953</v>
      </c>
    </row>
    <row r="44" spans="1:15" ht="34.5" customHeight="1" x14ac:dyDescent="0.25">
      <c r="A44" s="194"/>
      <c r="B44" s="196"/>
      <c r="C44" s="197"/>
      <c r="D44" s="66" t="s">
        <v>16</v>
      </c>
      <c r="E44" s="66"/>
      <c r="F44" s="66"/>
      <c r="G44" s="66"/>
      <c r="H44" s="20"/>
      <c r="I44" s="72">
        <f t="shared" si="9"/>
        <v>35000000</v>
      </c>
      <c r="J44" s="72">
        <f>J52+J54+J56+J59+J61</f>
        <v>7000000</v>
      </c>
      <c r="K44" s="72">
        <f>K52+K54+K56+K59+K61</f>
        <v>7000000</v>
      </c>
      <c r="L44" s="72">
        <f>L52+L54+L56+L59+L61</f>
        <v>7000000</v>
      </c>
      <c r="M44" s="72">
        <f>M52+M54+M56+M59+M61</f>
        <v>7000000</v>
      </c>
      <c r="N44" s="54"/>
      <c r="O44" s="72">
        <f>O52+O54+O56+O59+O61</f>
        <v>7000000</v>
      </c>
    </row>
    <row r="45" spans="1:15" ht="40.5" customHeight="1" x14ac:dyDescent="0.25">
      <c r="A45" s="177">
        <v>12</v>
      </c>
      <c r="B45" s="182" t="s">
        <v>47</v>
      </c>
      <c r="C45" s="159" t="s">
        <v>25</v>
      </c>
      <c r="D45" s="66" t="s">
        <v>39</v>
      </c>
      <c r="E45" s="66"/>
      <c r="F45" s="66"/>
      <c r="G45" s="66"/>
      <c r="H45" s="20"/>
      <c r="I45" s="72">
        <f t="shared" si="9"/>
        <v>13356609.42</v>
      </c>
      <c r="J45" s="77">
        <v>0</v>
      </c>
      <c r="K45" s="72">
        <f>K62</f>
        <v>1023756</v>
      </c>
      <c r="L45" s="72">
        <f>L62</f>
        <v>4651435.42</v>
      </c>
      <c r="M45" s="113">
        <f>M62</f>
        <v>7681418</v>
      </c>
      <c r="N45" s="77">
        <v>0</v>
      </c>
      <c r="O45" s="119">
        <v>0</v>
      </c>
    </row>
    <row r="46" spans="1:15" ht="32.25" customHeight="1" x14ac:dyDescent="0.25">
      <c r="A46" s="194"/>
      <c r="B46" s="196"/>
      <c r="C46" s="197"/>
      <c r="D46" s="66" t="s">
        <v>15</v>
      </c>
      <c r="E46" s="40"/>
      <c r="F46" s="66"/>
      <c r="G46" s="66"/>
      <c r="H46" s="20"/>
      <c r="I46" s="72">
        <f t="shared" si="9"/>
        <v>179853436.19999999</v>
      </c>
      <c r="J46" s="72">
        <f>J51+J53+J55+J58+J60</f>
        <v>34602083</v>
      </c>
      <c r="K46" s="72">
        <f>K51+K55+K60</f>
        <v>35356572</v>
      </c>
      <c r="L46" s="72">
        <f>L51+L55+L60+L63</f>
        <v>35462875.200000003</v>
      </c>
      <c r="M46" s="113">
        <f>M51+M55+M60+M63</f>
        <v>36940953</v>
      </c>
      <c r="N46" s="54"/>
      <c r="O46" s="113">
        <f>O51+O55+O60+O63</f>
        <v>37490953</v>
      </c>
    </row>
    <row r="47" spans="1:15" ht="31.5" customHeight="1" x14ac:dyDescent="0.25">
      <c r="A47" s="194"/>
      <c r="B47" s="196"/>
      <c r="C47" s="197"/>
      <c r="D47" s="66" t="s">
        <v>16</v>
      </c>
      <c r="E47" s="70"/>
      <c r="F47" s="66"/>
      <c r="G47" s="66"/>
      <c r="H47" s="20"/>
      <c r="I47" s="72">
        <f t="shared" si="9"/>
        <v>35000000</v>
      </c>
      <c r="J47" s="72">
        <f>J52+J54+J56+J59+J61</f>
        <v>7000000</v>
      </c>
      <c r="K47" s="72">
        <f>K52+K54+K56+K59+K61</f>
        <v>7000000</v>
      </c>
      <c r="L47" s="72">
        <f>L52+L54+L56+L59+L61</f>
        <v>7000000</v>
      </c>
      <c r="M47" s="72">
        <f>M52+M54+M56+M59+M61</f>
        <v>7000000</v>
      </c>
      <c r="N47" s="54"/>
      <c r="O47" s="72">
        <f>O52+O54+O56+O59+O61</f>
        <v>7000000</v>
      </c>
    </row>
    <row r="48" spans="1:15" ht="31.5" customHeight="1" x14ac:dyDescent="0.25">
      <c r="A48" s="177">
        <v>13</v>
      </c>
      <c r="B48" s="182" t="s">
        <v>48</v>
      </c>
      <c r="C48" s="159" t="s">
        <v>25</v>
      </c>
      <c r="D48" s="66" t="s">
        <v>39</v>
      </c>
      <c r="E48" s="70"/>
      <c r="F48" s="66"/>
      <c r="G48" s="66"/>
      <c r="H48" s="20"/>
      <c r="I48" s="72">
        <f t="shared" si="9"/>
        <v>13356609.42</v>
      </c>
      <c r="J48" s="77">
        <f>J62</f>
        <v>0</v>
      </c>
      <c r="K48" s="72">
        <f>K62</f>
        <v>1023756</v>
      </c>
      <c r="L48" s="72">
        <f>L62</f>
        <v>4651435.42</v>
      </c>
      <c r="M48" s="113">
        <f>M62</f>
        <v>7681418</v>
      </c>
      <c r="N48" s="77">
        <v>0</v>
      </c>
      <c r="O48" s="119">
        <v>0</v>
      </c>
    </row>
    <row r="49" spans="1:16" ht="38.25" customHeight="1" x14ac:dyDescent="0.25">
      <c r="A49" s="194"/>
      <c r="B49" s="196"/>
      <c r="C49" s="197"/>
      <c r="D49" s="66" t="s">
        <v>15</v>
      </c>
      <c r="E49" s="66"/>
      <c r="F49" s="66"/>
      <c r="G49" s="66"/>
      <c r="H49" s="70"/>
      <c r="I49" s="72">
        <f t="shared" si="9"/>
        <v>179853436.19999999</v>
      </c>
      <c r="J49" s="72">
        <f>J51+J53+J55+J58+J60</f>
        <v>34602083</v>
      </c>
      <c r="K49" s="72">
        <f>K51+K55+K60</f>
        <v>35356572</v>
      </c>
      <c r="L49" s="72">
        <f>L51+L55+L60+L63</f>
        <v>35462875.200000003</v>
      </c>
      <c r="M49" s="113">
        <f>M51+M55+M60+M63</f>
        <v>36940953</v>
      </c>
      <c r="N49" s="54"/>
      <c r="O49" s="72">
        <f>O51+O55+O60</f>
        <v>37490953</v>
      </c>
    </row>
    <row r="50" spans="1:16" ht="33.75" customHeight="1" x14ac:dyDescent="0.25">
      <c r="A50" s="194"/>
      <c r="B50" s="196"/>
      <c r="C50" s="197"/>
      <c r="D50" s="66" t="s">
        <v>16</v>
      </c>
      <c r="E50" s="66"/>
      <c r="F50" s="66"/>
      <c r="G50" s="70"/>
      <c r="H50" s="70"/>
      <c r="I50" s="72">
        <f t="shared" si="9"/>
        <v>35000000</v>
      </c>
      <c r="J50" s="72">
        <f>J52+J54+J56+J59+J61</f>
        <v>7000000</v>
      </c>
      <c r="K50" s="72">
        <f>K52+K54+K56+K59+K61</f>
        <v>7000000</v>
      </c>
      <c r="L50" s="72">
        <f>L52+L54+L56+L61</f>
        <v>7000000</v>
      </c>
      <c r="M50" s="72">
        <f>M52+M54+M56+M59+M61</f>
        <v>7000000</v>
      </c>
      <c r="N50" s="54"/>
      <c r="O50" s="72">
        <f>O52+O54+O56+O59+O61</f>
        <v>7000000</v>
      </c>
    </row>
    <row r="51" spans="1:16" ht="33.75" customHeight="1" x14ac:dyDescent="0.25">
      <c r="A51" s="194">
        <v>14</v>
      </c>
      <c r="B51" s="182" t="s">
        <v>49</v>
      </c>
      <c r="C51" s="159" t="s">
        <v>25</v>
      </c>
      <c r="D51" s="66" t="s">
        <v>15</v>
      </c>
      <c r="E51" s="66"/>
      <c r="F51" s="66"/>
      <c r="G51" s="70"/>
      <c r="H51" s="70"/>
      <c r="I51" s="72">
        <f t="shared" si="9"/>
        <v>38655150</v>
      </c>
      <c r="J51" s="72">
        <f>30655150</f>
        <v>30655150</v>
      </c>
      <c r="K51" s="72">
        <v>2000000</v>
      </c>
      <c r="L51" s="72">
        <v>2000000</v>
      </c>
      <c r="M51" s="72">
        <v>2000000</v>
      </c>
      <c r="N51" s="54"/>
      <c r="O51" s="65">
        <v>2000000</v>
      </c>
    </row>
    <row r="52" spans="1:16" ht="32.25" customHeight="1" x14ac:dyDescent="0.25">
      <c r="A52" s="194"/>
      <c r="B52" s="182"/>
      <c r="C52" s="159"/>
      <c r="D52" s="66" t="s">
        <v>16</v>
      </c>
      <c r="E52" s="66"/>
      <c r="F52" s="66"/>
      <c r="G52" s="70"/>
      <c r="H52" s="70"/>
      <c r="I52" s="72">
        <f t="shared" si="9"/>
        <v>5250000</v>
      </c>
      <c r="J52" s="72">
        <v>5250000</v>
      </c>
      <c r="K52" s="77">
        <v>0</v>
      </c>
      <c r="L52" s="77">
        <v>0</v>
      </c>
      <c r="M52" s="77">
        <v>0</v>
      </c>
      <c r="N52" s="77">
        <v>0</v>
      </c>
      <c r="O52" s="77">
        <v>0</v>
      </c>
    </row>
    <row r="53" spans="1:16" ht="35.25" customHeight="1" x14ac:dyDescent="0.25">
      <c r="A53" s="177">
        <v>15</v>
      </c>
      <c r="B53" s="182" t="s">
        <v>50</v>
      </c>
      <c r="C53" s="159" t="s">
        <v>25</v>
      </c>
      <c r="D53" s="66" t="s">
        <v>15</v>
      </c>
      <c r="E53" s="66"/>
      <c r="F53" s="66"/>
      <c r="G53" s="70"/>
      <c r="H53" s="70"/>
      <c r="I53" s="72">
        <f t="shared" si="9"/>
        <v>1946933</v>
      </c>
      <c r="J53" s="72">
        <v>1946933</v>
      </c>
      <c r="K53" s="77">
        <v>0</v>
      </c>
      <c r="L53" s="77">
        <v>0</v>
      </c>
      <c r="M53" s="77">
        <v>0</v>
      </c>
      <c r="N53" s="77">
        <v>0</v>
      </c>
      <c r="O53" s="77">
        <v>0</v>
      </c>
    </row>
    <row r="54" spans="1:16" ht="38.25" customHeight="1" x14ac:dyDescent="0.25">
      <c r="A54" s="177"/>
      <c r="B54" s="182"/>
      <c r="C54" s="159"/>
      <c r="D54" s="66" t="s">
        <v>16</v>
      </c>
      <c r="E54" s="66"/>
      <c r="F54" s="66"/>
      <c r="G54" s="70"/>
      <c r="H54" s="70"/>
      <c r="I54" s="72">
        <f t="shared" si="9"/>
        <v>250000</v>
      </c>
      <c r="J54" s="72">
        <v>250000</v>
      </c>
      <c r="K54" s="77">
        <v>0</v>
      </c>
      <c r="L54" s="77">
        <v>0</v>
      </c>
      <c r="M54" s="77">
        <v>0</v>
      </c>
      <c r="N54" s="77">
        <v>0</v>
      </c>
      <c r="O54" s="77">
        <v>0</v>
      </c>
    </row>
    <row r="55" spans="1:16" ht="37.5" customHeight="1" x14ac:dyDescent="0.25">
      <c r="A55" s="177">
        <v>16</v>
      </c>
      <c r="B55" s="195" t="s">
        <v>51</v>
      </c>
      <c r="C55" s="159" t="s">
        <v>25</v>
      </c>
      <c r="D55" s="66" t="s">
        <v>15</v>
      </c>
      <c r="E55" s="66"/>
      <c r="F55" s="66"/>
      <c r="G55" s="66"/>
      <c r="H55" s="70"/>
      <c r="I55" s="72">
        <f t="shared" si="9"/>
        <v>6655000</v>
      </c>
      <c r="J55" s="72">
        <v>2000000</v>
      </c>
      <c r="K55" s="72">
        <v>1655000</v>
      </c>
      <c r="L55" s="72">
        <f>1000000</f>
        <v>1000000</v>
      </c>
      <c r="M55" s="72">
        <f>1655000-655000</f>
        <v>1000000</v>
      </c>
      <c r="N55" s="54"/>
      <c r="O55" s="72">
        <f>1655000-655000</f>
        <v>1000000</v>
      </c>
    </row>
    <row r="56" spans="1:16" ht="42.75" customHeight="1" x14ac:dyDescent="0.25">
      <c r="A56" s="194"/>
      <c r="B56" s="199"/>
      <c r="C56" s="159"/>
      <c r="D56" s="66" t="s">
        <v>16</v>
      </c>
      <c r="E56" s="66"/>
      <c r="F56" s="66"/>
      <c r="G56" s="66"/>
      <c r="H56" s="70"/>
      <c r="I56" s="72">
        <f t="shared" si="9"/>
        <v>15500000</v>
      </c>
      <c r="J56" s="72">
        <v>1500000</v>
      </c>
      <c r="K56" s="72">
        <v>3500000</v>
      </c>
      <c r="L56" s="72">
        <v>3500000</v>
      </c>
      <c r="M56" s="72">
        <v>3500000</v>
      </c>
      <c r="N56" s="54"/>
      <c r="O56" s="72">
        <v>3500000</v>
      </c>
    </row>
    <row r="57" spans="1:16" ht="26.25" hidden="1" customHeight="1" x14ac:dyDescent="0.25">
      <c r="A57" s="194"/>
      <c r="B57" s="182" t="s">
        <v>52</v>
      </c>
      <c r="C57" s="159" t="s">
        <v>25</v>
      </c>
      <c r="D57" s="66" t="s">
        <v>33</v>
      </c>
      <c r="E57" s="66"/>
      <c r="F57" s="66"/>
      <c r="G57" s="66"/>
      <c r="H57" s="70"/>
      <c r="I57" s="72">
        <v>0</v>
      </c>
      <c r="J57" s="72">
        <v>0</v>
      </c>
      <c r="K57" s="72">
        <v>0</v>
      </c>
      <c r="L57" s="72">
        <v>0</v>
      </c>
      <c r="M57" s="72">
        <v>0</v>
      </c>
      <c r="N57" s="54"/>
      <c r="O57" s="72">
        <v>0</v>
      </c>
    </row>
    <row r="58" spans="1:16" ht="41.25" hidden="1" customHeight="1" x14ac:dyDescent="0.25">
      <c r="A58" s="194"/>
      <c r="B58" s="182"/>
      <c r="C58" s="159"/>
      <c r="D58" s="66" t="s">
        <v>15</v>
      </c>
      <c r="E58" s="66"/>
      <c r="F58" s="66"/>
      <c r="G58" s="66"/>
      <c r="H58" s="70"/>
      <c r="I58" s="72">
        <v>0</v>
      </c>
      <c r="J58" s="72">
        <v>0</v>
      </c>
      <c r="K58" s="72">
        <v>0</v>
      </c>
      <c r="L58" s="72">
        <v>0</v>
      </c>
      <c r="M58" s="72">
        <v>0</v>
      </c>
      <c r="N58" s="54"/>
      <c r="O58" s="72">
        <v>0</v>
      </c>
    </row>
    <row r="59" spans="1:16" ht="41.25" hidden="1" customHeight="1" x14ac:dyDescent="0.25">
      <c r="A59" s="194"/>
      <c r="B59" s="182"/>
      <c r="C59" s="159"/>
      <c r="D59" s="66" t="s">
        <v>16</v>
      </c>
      <c r="E59" s="66"/>
      <c r="F59" s="66"/>
      <c r="G59" s="66"/>
      <c r="H59" s="70"/>
      <c r="I59" s="72">
        <v>0</v>
      </c>
      <c r="J59" s="72">
        <v>0</v>
      </c>
      <c r="K59" s="72">
        <v>0</v>
      </c>
      <c r="L59" s="72"/>
      <c r="M59" s="72">
        <v>0</v>
      </c>
      <c r="N59" s="54"/>
      <c r="O59" s="72">
        <v>0</v>
      </c>
    </row>
    <row r="60" spans="1:16" ht="33" customHeight="1" x14ac:dyDescent="0.25">
      <c r="A60" s="177">
        <v>17</v>
      </c>
      <c r="B60" s="182" t="s">
        <v>53</v>
      </c>
      <c r="C60" s="159" t="s">
        <v>25</v>
      </c>
      <c r="D60" s="66" t="s">
        <v>15</v>
      </c>
      <c r="E60" s="66"/>
      <c r="F60" s="66"/>
      <c r="G60" s="66"/>
      <c r="H60" s="70"/>
      <c r="I60" s="72">
        <f t="shared" ref="I60:I75" si="10">J60+K60+L60+M60+O60</f>
        <v>132196353.2</v>
      </c>
      <c r="J60" s="77">
        <v>0</v>
      </c>
      <c r="K60" s="101">
        <f>30284872+1416700</f>
        <v>31701572</v>
      </c>
      <c r="L60" s="101">
        <f>30939872+3551081-2278077.8</f>
        <v>32212875.199999999</v>
      </c>
      <c r="M60" s="101">
        <f>30939872+3551081-700000</f>
        <v>33790953</v>
      </c>
      <c r="N60" s="104"/>
      <c r="O60" s="101">
        <f>30939872+3551081</f>
        <v>34490953</v>
      </c>
    </row>
    <row r="61" spans="1:16" ht="34.5" customHeight="1" x14ac:dyDescent="0.25">
      <c r="A61" s="194"/>
      <c r="B61" s="199"/>
      <c r="C61" s="159"/>
      <c r="D61" s="66" t="s">
        <v>16</v>
      </c>
      <c r="E61" s="66"/>
      <c r="F61" s="66"/>
      <c r="G61" s="66"/>
      <c r="H61" s="66"/>
      <c r="I61" s="72">
        <f t="shared" si="10"/>
        <v>14000000</v>
      </c>
      <c r="J61" s="77">
        <v>0</v>
      </c>
      <c r="K61" s="101">
        <v>3500000</v>
      </c>
      <c r="L61" s="101">
        <v>3500000</v>
      </c>
      <c r="M61" s="101">
        <v>3500000</v>
      </c>
      <c r="N61" s="104"/>
      <c r="O61" s="101">
        <v>3500000</v>
      </c>
    </row>
    <row r="62" spans="1:16" ht="120.75" customHeight="1" x14ac:dyDescent="0.25">
      <c r="A62" s="68">
        <v>18</v>
      </c>
      <c r="B62" s="67" t="s">
        <v>54</v>
      </c>
      <c r="C62" s="66" t="s">
        <v>25</v>
      </c>
      <c r="D62" s="66" t="s">
        <v>39</v>
      </c>
      <c r="E62" s="66"/>
      <c r="F62" s="66"/>
      <c r="G62" s="66"/>
      <c r="H62" s="66"/>
      <c r="I62" s="72">
        <f t="shared" si="10"/>
        <v>13356609.42</v>
      </c>
      <c r="J62" s="77">
        <v>0</v>
      </c>
      <c r="K62" s="101">
        <v>1023756</v>
      </c>
      <c r="L62" s="101">
        <v>4651435.42</v>
      </c>
      <c r="M62" s="98">
        <v>7681418</v>
      </c>
      <c r="N62" s="101">
        <v>0</v>
      </c>
      <c r="O62" s="98">
        <v>0</v>
      </c>
      <c r="P62" s="14">
        <f>4651435.42-L62</f>
        <v>0</v>
      </c>
    </row>
    <row r="63" spans="1:16" ht="69" customHeight="1" x14ac:dyDescent="0.25">
      <c r="A63" s="68">
        <v>19</v>
      </c>
      <c r="B63" s="83" t="s">
        <v>74</v>
      </c>
      <c r="C63" s="95" t="s">
        <v>25</v>
      </c>
      <c r="D63" s="95" t="s">
        <v>15</v>
      </c>
      <c r="E63" s="66"/>
      <c r="F63" s="66"/>
      <c r="G63" s="66"/>
      <c r="H63" s="66"/>
      <c r="I63" s="113">
        <f t="shared" si="10"/>
        <v>400000</v>
      </c>
      <c r="J63" s="115">
        <v>0</v>
      </c>
      <c r="K63" s="115">
        <v>0</v>
      </c>
      <c r="L63" s="72">
        <v>250000</v>
      </c>
      <c r="M63" s="98">
        <v>150000</v>
      </c>
      <c r="N63" s="101">
        <v>0</v>
      </c>
      <c r="O63" s="98">
        <v>0</v>
      </c>
      <c r="P63" s="14"/>
    </row>
    <row r="64" spans="1:16" ht="34.5" customHeight="1" x14ac:dyDescent="0.25">
      <c r="A64" s="194">
        <v>20</v>
      </c>
      <c r="B64" s="195" t="s">
        <v>19</v>
      </c>
      <c r="C64" s="159" t="s">
        <v>24</v>
      </c>
      <c r="D64" s="66" t="s">
        <v>39</v>
      </c>
      <c r="E64" s="66"/>
      <c r="F64" s="66"/>
      <c r="G64" s="66"/>
      <c r="H64" s="47"/>
      <c r="I64" s="72">
        <f t="shared" si="10"/>
        <v>36398200</v>
      </c>
      <c r="J64" s="77">
        <v>0</v>
      </c>
      <c r="K64" s="72">
        <f>K80</f>
        <v>10847600</v>
      </c>
      <c r="L64" s="101">
        <f>L80+L81</f>
        <v>25550600</v>
      </c>
      <c r="M64" s="98">
        <v>0</v>
      </c>
      <c r="N64" s="101"/>
      <c r="O64" s="98">
        <v>0</v>
      </c>
    </row>
    <row r="65" spans="1:17" ht="39" customHeight="1" x14ac:dyDescent="0.25">
      <c r="A65" s="194"/>
      <c r="B65" s="201"/>
      <c r="C65" s="183"/>
      <c r="D65" s="66" t="s">
        <v>15</v>
      </c>
      <c r="E65" s="21"/>
      <c r="F65" s="22"/>
      <c r="G65" s="22"/>
      <c r="H65" s="23"/>
      <c r="I65" s="72">
        <f t="shared" si="10"/>
        <v>704649722.74000001</v>
      </c>
      <c r="J65" s="65">
        <f>114629200+400000+249645</f>
        <v>115278845</v>
      </c>
      <c r="K65" s="57">
        <f>K73+K75+K77+K79</f>
        <v>137570327.30000001</v>
      </c>
      <c r="L65" s="57">
        <f>L73+L75+L77+L79+L82</f>
        <v>158750618.02000001</v>
      </c>
      <c r="M65" s="57">
        <f>M73+M75+M77+M79+M82</f>
        <v>147004616.41999999</v>
      </c>
      <c r="N65" s="58"/>
      <c r="O65" s="102">
        <f>O73+O75+O77+O79</f>
        <v>146045316</v>
      </c>
      <c r="P65" s="45"/>
    </row>
    <row r="66" spans="1:17" ht="30.75" customHeight="1" x14ac:dyDescent="0.25">
      <c r="A66" s="194"/>
      <c r="B66" s="201"/>
      <c r="C66" s="183"/>
      <c r="D66" s="66" t="s">
        <v>16</v>
      </c>
      <c r="E66" s="24"/>
      <c r="F66" s="22"/>
      <c r="G66" s="22"/>
      <c r="H66" s="23"/>
      <c r="I66" s="72">
        <f t="shared" si="10"/>
        <v>169687460.40000001</v>
      </c>
      <c r="J66" s="65">
        <v>33837460.399999999</v>
      </c>
      <c r="K66" s="65">
        <v>33900000</v>
      </c>
      <c r="L66" s="65">
        <f>L74+L78</f>
        <v>33950000</v>
      </c>
      <c r="M66" s="89">
        <f>M74+M78</f>
        <v>34000000</v>
      </c>
      <c r="N66" s="58"/>
      <c r="O66" s="103">
        <f>O74+O78</f>
        <v>34000000</v>
      </c>
      <c r="P66" s="45"/>
    </row>
    <row r="67" spans="1:17" ht="39.75" customHeight="1" x14ac:dyDescent="0.25">
      <c r="A67" s="194">
        <v>21</v>
      </c>
      <c r="B67" s="182" t="s">
        <v>55</v>
      </c>
      <c r="C67" s="159" t="s">
        <v>24</v>
      </c>
      <c r="D67" s="66" t="s">
        <v>39</v>
      </c>
      <c r="E67" s="24"/>
      <c r="F67" s="22"/>
      <c r="G67" s="22"/>
      <c r="H67" s="23"/>
      <c r="I67" s="72">
        <f t="shared" si="10"/>
        <v>36398200</v>
      </c>
      <c r="J67" s="77">
        <v>0</v>
      </c>
      <c r="K67" s="65">
        <f>K80</f>
        <v>10847600</v>
      </c>
      <c r="L67" s="101">
        <f>L80+L81</f>
        <v>25550600</v>
      </c>
      <c r="M67" s="98">
        <v>0</v>
      </c>
      <c r="N67" s="101">
        <v>0</v>
      </c>
      <c r="O67" s="98">
        <v>0</v>
      </c>
    </row>
    <row r="68" spans="1:17" ht="42" customHeight="1" x14ac:dyDescent="0.25">
      <c r="A68" s="194"/>
      <c r="B68" s="196"/>
      <c r="C68" s="183"/>
      <c r="D68" s="66" t="s">
        <v>15</v>
      </c>
      <c r="E68" s="22"/>
      <c r="F68" s="22"/>
      <c r="G68" s="22"/>
      <c r="H68" s="23"/>
      <c r="I68" s="72">
        <f t="shared" si="10"/>
        <v>704649722.74000001</v>
      </c>
      <c r="J68" s="65">
        <f>114629200+400000+249645</f>
        <v>115278845</v>
      </c>
      <c r="K68" s="57">
        <f>K73+K75+K77+K79</f>
        <v>137570327.30000001</v>
      </c>
      <c r="L68" s="57">
        <f>L73+L75+L77+L79+L82</f>
        <v>158750618.02000001</v>
      </c>
      <c r="M68" s="57">
        <f>M73+M75+M77+M79+M82</f>
        <v>147004616.41999999</v>
      </c>
      <c r="N68" s="54"/>
      <c r="O68" s="57">
        <f>O73+O75+O77+O79</f>
        <v>146045316</v>
      </c>
      <c r="P68" s="14"/>
    </row>
    <row r="69" spans="1:17" ht="34.5" customHeight="1" x14ac:dyDescent="0.25">
      <c r="A69" s="194"/>
      <c r="B69" s="196"/>
      <c r="C69" s="183"/>
      <c r="D69" s="66" t="s">
        <v>16</v>
      </c>
      <c r="E69" s="22"/>
      <c r="F69" s="22"/>
      <c r="G69" s="22"/>
      <c r="H69" s="23"/>
      <c r="I69" s="72">
        <f t="shared" si="10"/>
        <v>169687460.40000001</v>
      </c>
      <c r="J69" s="65">
        <v>33837460.399999999</v>
      </c>
      <c r="K69" s="65">
        <v>33900000</v>
      </c>
      <c r="L69" s="65">
        <f>L74+L78</f>
        <v>33950000</v>
      </c>
      <c r="M69" s="65">
        <f>M74+M78</f>
        <v>34000000</v>
      </c>
      <c r="N69" s="54"/>
      <c r="O69" s="65">
        <f>O74+O78</f>
        <v>34000000</v>
      </c>
    </row>
    <row r="70" spans="1:17" ht="43.5" customHeight="1" x14ac:dyDescent="0.25">
      <c r="A70" s="194">
        <v>22</v>
      </c>
      <c r="B70" s="182" t="s">
        <v>56</v>
      </c>
      <c r="C70" s="159" t="s">
        <v>24</v>
      </c>
      <c r="D70" s="66" t="s">
        <v>39</v>
      </c>
      <c r="E70" s="22"/>
      <c r="F70" s="22"/>
      <c r="G70" s="22"/>
      <c r="H70" s="23"/>
      <c r="I70" s="72">
        <f t="shared" si="10"/>
        <v>36398200</v>
      </c>
      <c r="J70" s="77">
        <v>0</v>
      </c>
      <c r="K70" s="65">
        <f>K80</f>
        <v>10847600</v>
      </c>
      <c r="L70" s="101">
        <f>L80+L81</f>
        <v>25550600</v>
      </c>
      <c r="M70" s="98">
        <v>0</v>
      </c>
      <c r="N70" s="101">
        <v>0</v>
      </c>
      <c r="O70" s="98">
        <v>0</v>
      </c>
    </row>
    <row r="71" spans="1:17" ht="40.5" customHeight="1" x14ac:dyDescent="0.25">
      <c r="A71" s="194"/>
      <c r="B71" s="196"/>
      <c r="C71" s="183"/>
      <c r="D71" s="66" t="s">
        <v>15</v>
      </c>
      <c r="E71" s="22"/>
      <c r="F71" s="22"/>
      <c r="G71" s="22"/>
      <c r="H71" s="23"/>
      <c r="I71" s="72">
        <f t="shared" si="10"/>
        <v>704649722.74000001</v>
      </c>
      <c r="J71" s="65">
        <f>J73+J75+J77</f>
        <v>115278845</v>
      </c>
      <c r="K71" s="57">
        <f>K73+K75+K77+K79</f>
        <v>137570327.30000001</v>
      </c>
      <c r="L71" s="57">
        <f>L73+L75+L77+L79+L82</f>
        <v>158750618.02000001</v>
      </c>
      <c r="M71" s="57">
        <f>M73+M75+M77+M79+M82</f>
        <v>147004616.41999999</v>
      </c>
      <c r="N71" s="54"/>
      <c r="O71" s="57">
        <f>O73+O75+O77+O79</f>
        <v>146045316</v>
      </c>
    </row>
    <row r="72" spans="1:17" ht="37.5" customHeight="1" x14ac:dyDescent="0.25">
      <c r="A72" s="194"/>
      <c r="B72" s="196"/>
      <c r="C72" s="183"/>
      <c r="D72" s="66" t="s">
        <v>16</v>
      </c>
      <c r="E72" s="22"/>
      <c r="F72" s="22"/>
      <c r="G72" s="24"/>
      <c r="H72" s="23"/>
      <c r="I72" s="72">
        <f t="shared" si="10"/>
        <v>169687460.40000001</v>
      </c>
      <c r="J72" s="65">
        <v>33837460.399999999</v>
      </c>
      <c r="K72" s="65">
        <v>33900000</v>
      </c>
      <c r="L72" s="65">
        <f>L74+L78</f>
        <v>33950000</v>
      </c>
      <c r="M72" s="65">
        <f>M74+M78</f>
        <v>34000000</v>
      </c>
      <c r="N72" s="54"/>
      <c r="O72" s="65">
        <f>O74+O78</f>
        <v>34000000</v>
      </c>
    </row>
    <row r="73" spans="1:17" ht="47.25" customHeight="1" x14ac:dyDescent="0.25">
      <c r="A73" s="194">
        <v>23</v>
      </c>
      <c r="B73" s="182" t="s">
        <v>57</v>
      </c>
      <c r="C73" s="182" t="s">
        <v>24</v>
      </c>
      <c r="D73" s="66" t="s">
        <v>15</v>
      </c>
      <c r="E73" s="22"/>
      <c r="F73" s="22"/>
      <c r="G73" s="22"/>
      <c r="H73" s="23"/>
      <c r="I73" s="72">
        <f t="shared" si="10"/>
        <v>692015986</v>
      </c>
      <c r="J73" s="80">
        <f>114629200+249645</f>
        <v>114878845</v>
      </c>
      <c r="K73" s="57">
        <f>114629200-1601832+484745+400000+23185965</f>
        <v>137098078</v>
      </c>
      <c r="L73" s="65">
        <f>113512113+714908+20960000+8037700+5523710</f>
        <v>148748431</v>
      </c>
      <c r="M73" s="59">
        <f>136587021+9058295</f>
        <v>145645316</v>
      </c>
      <c r="N73" s="59"/>
      <c r="O73" s="59">
        <f>136587021+9058295</f>
        <v>145645316</v>
      </c>
      <c r="P73" s="46"/>
    </row>
    <row r="74" spans="1:17" ht="39.75" customHeight="1" x14ac:dyDescent="0.35">
      <c r="A74" s="194"/>
      <c r="B74" s="182"/>
      <c r="C74" s="182"/>
      <c r="D74" s="66" t="s">
        <v>16</v>
      </c>
      <c r="E74" s="22"/>
      <c r="F74" s="22"/>
      <c r="G74" s="24"/>
      <c r="H74" s="23"/>
      <c r="I74" s="72">
        <f t="shared" si="10"/>
        <v>154737460.40000001</v>
      </c>
      <c r="J74" s="65">
        <f>J72-J78</f>
        <v>31137460.399999999</v>
      </c>
      <c r="K74" s="65">
        <f>K72-K78</f>
        <v>30900000</v>
      </c>
      <c r="L74" s="65">
        <v>30900000</v>
      </c>
      <c r="M74" s="65">
        <v>30900000</v>
      </c>
      <c r="N74" s="65">
        <v>31000000</v>
      </c>
      <c r="O74" s="65">
        <v>30900000</v>
      </c>
      <c r="Q74" s="10"/>
    </row>
    <row r="75" spans="1:17" ht="68.25" customHeight="1" x14ac:dyDescent="0.25">
      <c r="A75" s="194">
        <v>24</v>
      </c>
      <c r="B75" s="182" t="s">
        <v>58</v>
      </c>
      <c r="C75" s="182" t="s">
        <v>24</v>
      </c>
      <c r="D75" s="159" t="s">
        <v>15</v>
      </c>
      <c r="E75" s="203"/>
      <c r="F75" s="203"/>
      <c r="G75" s="203"/>
      <c r="H75" s="204"/>
      <c r="I75" s="148">
        <f t="shared" si="10"/>
        <v>1375000</v>
      </c>
      <c r="J75" s="188">
        <v>300000</v>
      </c>
      <c r="K75" s="188">
        <v>250000</v>
      </c>
      <c r="L75" s="188">
        <f>250000+75000</f>
        <v>325000</v>
      </c>
      <c r="M75" s="202">
        <v>250000</v>
      </c>
      <c r="N75" s="60"/>
      <c r="O75" s="188">
        <v>250000</v>
      </c>
    </row>
    <row r="76" spans="1:17" ht="31.5" customHeight="1" x14ac:dyDescent="0.25">
      <c r="A76" s="194"/>
      <c r="B76" s="199"/>
      <c r="C76" s="182"/>
      <c r="D76" s="159"/>
      <c r="E76" s="203"/>
      <c r="F76" s="203"/>
      <c r="G76" s="203"/>
      <c r="H76" s="205"/>
      <c r="I76" s="168"/>
      <c r="J76" s="188"/>
      <c r="K76" s="188"/>
      <c r="L76" s="188"/>
      <c r="M76" s="202"/>
      <c r="N76" s="60"/>
      <c r="O76" s="188"/>
    </row>
    <row r="77" spans="1:17" ht="46.5" customHeight="1" x14ac:dyDescent="0.25">
      <c r="A77" s="194">
        <v>25</v>
      </c>
      <c r="B77" s="182" t="s">
        <v>59</v>
      </c>
      <c r="C77" s="182" t="s">
        <v>24</v>
      </c>
      <c r="D77" s="66" t="s">
        <v>15</v>
      </c>
      <c r="E77" s="84"/>
      <c r="F77" s="84"/>
      <c r="G77" s="84"/>
      <c r="H77" s="25"/>
      <c r="I77" s="72">
        <f t="shared" ref="I77:I83" si="11">J77+K77+L77+M77+O77</f>
        <v>625000</v>
      </c>
      <c r="J77" s="72">
        <v>100000</v>
      </c>
      <c r="K77" s="118">
        <v>150000</v>
      </c>
      <c r="L77" s="118">
        <f>150000-75000</f>
        <v>75000</v>
      </c>
      <c r="M77" s="123">
        <v>150000</v>
      </c>
      <c r="N77" s="104"/>
      <c r="O77" s="118">
        <v>150000</v>
      </c>
    </row>
    <row r="78" spans="1:17" ht="57.75" customHeight="1" x14ac:dyDescent="0.25">
      <c r="A78" s="194"/>
      <c r="B78" s="182"/>
      <c r="C78" s="182"/>
      <c r="D78" s="66" t="s">
        <v>16</v>
      </c>
      <c r="E78" s="84"/>
      <c r="F78" s="84"/>
      <c r="G78" s="84"/>
      <c r="H78" s="25"/>
      <c r="I78" s="72">
        <f t="shared" si="11"/>
        <v>14950000</v>
      </c>
      <c r="J78" s="65">
        <v>2700000</v>
      </c>
      <c r="K78" s="65">
        <v>3000000</v>
      </c>
      <c r="L78" s="65">
        <v>3050000</v>
      </c>
      <c r="M78" s="65">
        <v>3100000</v>
      </c>
      <c r="N78" s="65">
        <v>3000000</v>
      </c>
      <c r="O78" s="65">
        <v>3100000</v>
      </c>
    </row>
    <row r="79" spans="1:17" ht="102" customHeight="1" x14ac:dyDescent="0.25">
      <c r="A79" s="68">
        <v>26</v>
      </c>
      <c r="B79" s="67" t="s">
        <v>60</v>
      </c>
      <c r="C79" s="67" t="s">
        <v>30</v>
      </c>
      <c r="D79" s="66" t="s">
        <v>15</v>
      </c>
      <c r="E79" s="84"/>
      <c r="F79" s="84"/>
      <c r="G79" s="84"/>
      <c r="H79" s="41"/>
      <c r="I79" s="72">
        <f t="shared" si="11"/>
        <v>8923736.7400000002</v>
      </c>
      <c r="J79" s="77">
        <v>0</v>
      </c>
      <c r="K79" s="65">
        <f>9397810-9325560.7</f>
        <v>72249.300000000745</v>
      </c>
      <c r="L79" s="65">
        <v>8542187.0199999996</v>
      </c>
      <c r="M79" s="122">
        <v>309300.42</v>
      </c>
      <c r="N79" s="54"/>
      <c r="O79" s="77">
        <v>0</v>
      </c>
      <c r="P79" s="14"/>
    </row>
    <row r="80" spans="1:17" ht="122.25" customHeight="1" x14ac:dyDescent="0.25">
      <c r="A80" s="68">
        <v>27</v>
      </c>
      <c r="B80" s="42" t="s">
        <v>61</v>
      </c>
      <c r="C80" s="67" t="s">
        <v>24</v>
      </c>
      <c r="D80" s="66" t="s">
        <v>39</v>
      </c>
      <c r="E80" s="84"/>
      <c r="F80" s="84"/>
      <c r="G80" s="84"/>
      <c r="H80" s="41"/>
      <c r="I80" s="72">
        <f t="shared" si="11"/>
        <v>29169900</v>
      </c>
      <c r="J80" s="77">
        <v>0</v>
      </c>
      <c r="K80" s="65">
        <v>10847600</v>
      </c>
      <c r="L80" s="65">
        <v>18322300</v>
      </c>
      <c r="M80" s="98">
        <v>0</v>
      </c>
      <c r="N80" s="99" t="s">
        <v>31</v>
      </c>
      <c r="O80" s="98">
        <v>0</v>
      </c>
    </row>
    <row r="81" spans="1:18" ht="84.75" customHeight="1" x14ac:dyDescent="0.25">
      <c r="A81" s="68">
        <v>28</v>
      </c>
      <c r="B81" s="42" t="s">
        <v>72</v>
      </c>
      <c r="C81" s="67" t="s">
        <v>24</v>
      </c>
      <c r="D81" s="66" t="s">
        <v>39</v>
      </c>
      <c r="E81" s="84"/>
      <c r="F81" s="84"/>
      <c r="G81" s="84"/>
      <c r="H81" s="41"/>
      <c r="I81" s="113">
        <f t="shared" si="11"/>
        <v>7228300</v>
      </c>
      <c r="J81" s="119">
        <v>0</v>
      </c>
      <c r="K81" s="98">
        <v>0</v>
      </c>
      <c r="L81" s="65">
        <v>7228300</v>
      </c>
      <c r="M81" s="98">
        <v>0</v>
      </c>
      <c r="N81" s="99" t="s">
        <v>31</v>
      </c>
      <c r="O81" s="98">
        <v>0</v>
      </c>
    </row>
    <row r="82" spans="1:18" ht="69" customHeight="1" x14ac:dyDescent="0.25">
      <c r="A82" s="97">
        <v>29</v>
      </c>
      <c r="B82" s="96" t="s">
        <v>75</v>
      </c>
      <c r="C82" s="94" t="s">
        <v>24</v>
      </c>
      <c r="D82" s="95" t="s">
        <v>15</v>
      </c>
      <c r="E82" s="93"/>
      <c r="F82" s="93"/>
      <c r="G82" s="93"/>
      <c r="H82" s="41"/>
      <c r="I82" s="113">
        <f t="shared" si="11"/>
        <v>1710000</v>
      </c>
      <c r="J82" s="119">
        <v>0</v>
      </c>
      <c r="K82" s="98">
        <v>0</v>
      </c>
      <c r="L82" s="91">
        <v>1060000</v>
      </c>
      <c r="M82" s="98">
        <v>650000</v>
      </c>
      <c r="N82" s="99" t="s">
        <v>31</v>
      </c>
      <c r="O82" s="98">
        <v>0</v>
      </c>
    </row>
    <row r="83" spans="1:18" ht="21" customHeight="1" x14ac:dyDescent="0.25">
      <c r="A83" s="194">
        <v>30</v>
      </c>
      <c r="B83" s="195" t="s">
        <v>20</v>
      </c>
      <c r="C83" s="159" t="s">
        <v>26</v>
      </c>
      <c r="D83" s="159" t="s">
        <v>29</v>
      </c>
      <c r="E83" s="203"/>
      <c r="F83" s="203"/>
      <c r="G83" s="203"/>
      <c r="H83" s="208"/>
      <c r="I83" s="148">
        <f t="shared" si="11"/>
        <v>350770.08</v>
      </c>
      <c r="J83" s="188">
        <v>26620</v>
      </c>
      <c r="K83" s="209">
        <v>0</v>
      </c>
      <c r="L83" s="188">
        <f>L100</f>
        <v>165155.44</v>
      </c>
      <c r="M83" s="188">
        <f>M100</f>
        <v>158994.64000000001</v>
      </c>
      <c r="N83" s="54"/>
      <c r="O83" s="206">
        <f>O100</f>
        <v>0</v>
      </c>
    </row>
    <row r="84" spans="1:18" ht="9" customHeight="1" x14ac:dyDescent="0.25">
      <c r="A84" s="194"/>
      <c r="B84" s="199"/>
      <c r="C84" s="215"/>
      <c r="D84" s="159"/>
      <c r="E84" s="203"/>
      <c r="F84" s="203"/>
      <c r="G84" s="203"/>
      <c r="H84" s="208"/>
      <c r="I84" s="148"/>
      <c r="J84" s="188"/>
      <c r="K84" s="210"/>
      <c r="L84" s="188"/>
      <c r="M84" s="188"/>
      <c r="N84" s="54"/>
      <c r="O84" s="206"/>
    </row>
    <row r="85" spans="1:18" ht="44.25" customHeight="1" x14ac:dyDescent="0.25">
      <c r="A85" s="194"/>
      <c r="B85" s="199"/>
      <c r="C85" s="215"/>
      <c r="D85" s="66" t="s">
        <v>39</v>
      </c>
      <c r="E85" s="84"/>
      <c r="F85" s="84"/>
      <c r="G85" s="84"/>
      <c r="H85" s="43"/>
      <c r="I85" s="72">
        <f>K85+L85+M85+O85</f>
        <v>13997309.550000001</v>
      </c>
      <c r="J85" s="77">
        <v>0</v>
      </c>
      <c r="K85" s="65">
        <f>K103</f>
        <v>1208544</v>
      </c>
      <c r="L85" s="65">
        <f>L101+L103</f>
        <v>5193562.29</v>
      </c>
      <c r="M85" s="116">
        <f>M101+M103</f>
        <v>7595203.2599999998</v>
      </c>
      <c r="N85" s="54"/>
      <c r="O85" s="117">
        <f>O101+O103</f>
        <v>0</v>
      </c>
    </row>
    <row r="86" spans="1:18" ht="35.25" customHeight="1" x14ac:dyDescent="0.25">
      <c r="A86" s="194"/>
      <c r="B86" s="199"/>
      <c r="C86" s="215"/>
      <c r="D86" s="159" t="s">
        <v>15</v>
      </c>
      <c r="E86" s="203"/>
      <c r="F86" s="203"/>
      <c r="G86" s="203"/>
      <c r="H86" s="207"/>
      <c r="I86" s="148">
        <f>J86+K86+L86+M86+O86</f>
        <v>173570254.09999999</v>
      </c>
      <c r="J86" s="148">
        <f>J97+J102</f>
        <v>30977847</v>
      </c>
      <c r="K86" s="148">
        <f>K97+K102</f>
        <v>36811672</v>
      </c>
      <c r="L86" s="175">
        <f>L97+L102+L104</f>
        <v>34414687.100000001</v>
      </c>
      <c r="M86" s="175">
        <f>M97+M102+M104</f>
        <v>35703024</v>
      </c>
      <c r="N86" s="54"/>
      <c r="O86" s="175">
        <f>O97+O102+O104</f>
        <v>35663024</v>
      </c>
    </row>
    <row r="87" spans="1:18" ht="2.25" customHeight="1" x14ac:dyDescent="0.25">
      <c r="A87" s="194"/>
      <c r="B87" s="199"/>
      <c r="C87" s="215"/>
      <c r="D87" s="159"/>
      <c r="E87" s="203"/>
      <c r="F87" s="203"/>
      <c r="G87" s="203"/>
      <c r="H87" s="205"/>
      <c r="I87" s="148"/>
      <c r="J87" s="148"/>
      <c r="K87" s="148"/>
      <c r="L87" s="175"/>
      <c r="M87" s="175"/>
      <c r="N87" s="54"/>
      <c r="O87" s="175"/>
    </row>
    <row r="88" spans="1:18" ht="9.75" customHeight="1" x14ac:dyDescent="0.25">
      <c r="A88" s="194">
        <v>31</v>
      </c>
      <c r="B88" s="182" t="s">
        <v>62</v>
      </c>
      <c r="C88" s="156" t="s">
        <v>26</v>
      </c>
      <c r="D88" s="159" t="s">
        <v>29</v>
      </c>
      <c r="E88" s="213"/>
      <c r="F88" s="213"/>
      <c r="G88" s="213"/>
      <c r="H88" s="216"/>
      <c r="I88" s="148">
        <f>J88+K88+L88+M88+O88</f>
        <v>350770.08</v>
      </c>
      <c r="J88" s="188">
        <v>26620</v>
      </c>
      <c r="K88" s="217">
        <v>0</v>
      </c>
      <c r="L88" s="184">
        <f>L100</f>
        <v>165155.44</v>
      </c>
      <c r="M88" s="188">
        <f>M100</f>
        <v>158994.64000000001</v>
      </c>
      <c r="N88" s="54"/>
      <c r="O88" s="209">
        <f>O100</f>
        <v>0</v>
      </c>
    </row>
    <row r="89" spans="1:18" ht="19.5" customHeight="1" x14ac:dyDescent="0.25">
      <c r="A89" s="194"/>
      <c r="B89" s="199"/>
      <c r="C89" s="211"/>
      <c r="D89" s="159"/>
      <c r="E89" s="214"/>
      <c r="F89" s="214"/>
      <c r="G89" s="214"/>
      <c r="H89" s="214"/>
      <c r="I89" s="148"/>
      <c r="J89" s="188"/>
      <c r="K89" s="218"/>
      <c r="L89" s="184"/>
      <c r="M89" s="188"/>
      <c r="N89" s="54"/>
      <c r="O89" s="210"/>
    </row>
    <row r="90" spans="1:18" ht="55.5" customHeight="1" x14ac:dyDescent="0.25">
      <c r="A90" s="194"/>
      <c r="B90" s="199"/>
      <c r="C90" s="211"/>
      <c r="D90" s="66" t="s">
        <v>39</v>
      </c>
      <c r="E90" s="84"/>
      <c r="F90" s="84"/>
      <c r="G90" s="84"/>
      <c r="H90" s="85"/>
      <c r="I90" s="72">
        <f>K90+L90+M90+O90</f>
        <v>13997309.550000001</v>
      </c>
      <c r="J90" s="87">
        <v>0</v>
      </c>
      <c r="K90" s="65">
        <f>K103</f>
        <v>1208544</v>
      </c>
      <c r="L90" s="65">
        <f>L101+L103</f>
        <v>5193562.29</v>
      </c>
      <c r="M90" s="116">
        <f>M101+M103</f>
        <v>7595203.2599999998</v>
      </c>
      <c r="N90" s="65" t="s">
        <v>31</v>
      </c>
      <c r="O90" s="76">
        <f>O101</f>
        <v>0</v>
      </c>
    </row>
    <row r="91" spans="1:18" ht="28.5" customHeight="1" x14ac:dyDescent="0.25">
      <c r="A91" s="194"/>
      <c r="B91" s="199"/>
      <c r="C91" s="211"/>
      <c r="D91" s="159" t="s">
        <v>15</v>
      </c>
      <c r="E91" s="203"/>
      <c r="F91" s="203"/>
      <c r="G91" s="203"/>
      <c r="H91" s="207"/>
      <c r="I91" s="148">
        <f>J91+K91+L91+M91+O91</f>
        <v>173570254.09999999</v>
      </c>
      <c r="J91" s="148">
        <f>J97+J102</f>
        <v>30977847</v>
      </c>
      <c r="K91" s="148">
        <f>K97+K102</f>
        <v>36811672</v>
      </c>
      <c r="L91" s="175">
        <f>L97+L102+L104</f>
        <v>34414687.100000001</v>
      </c>
      <c r="M91" s="175">
        <f>M97+M102+M104</f>
        <v>35703024</v>
      </c>
      <c r="N91" s="54"/>
      <c r="O91" s="175">
        <f>O97+O102+O104</f>
        <v>35663024</v>
      </c>
      <c r="R91" s="13"/>
    </row>
    <row r="92" spans="1:18" ht="8.25" customHeight="1" x14ac:dyDescent="0.25">
      <c r="A92" s="194"/>
      <c r="B92" s="199"/>
      <c r="C92" s="212"/>
      <c r="D92" s="159"/>
      <c r="E92" s="203"/>
      <c r="F92" s="203"/>
      <c r="G92" s="203"/>
      <c r="H92" s="205"/>
      <c r="I92" s="148"/>
      <c r="J92" s="148"/>
      <c r="K92" s="148"/>
      <c r="L92" s="175"/>
      <c r="M92" s="175"/>
      <c r="N92" s="54"/>
      <c r="O92" s="175"/>
    </row>
    <row r="93" spans="1:18" ht="32.25" customHeight="1" x14ac:dyDescent="0.25">
      <c r="A93" s="194">
        <v>32</v>
      </c>
      <c r="B93" s="182" t="s">
        <v>63</v>
      </c>
      <c r="C93" s="159" t="s">
        <v>26</v>
      </c>
      <c r="D93" s="66" t="s">
        <v>29</v>
      </c>
      <c r="E93" s="84"/>
      <c r="F93" s="84"/>
      <c r="G93" s="84"/>
      <c r="H93" s="85"/>
      <c r="I93" s="72">
        <f>J93+K93+L93+M93+O93</f>
        <v>350770.08</v>
      </c>
      <c r="J93" s="72">
        <v>26620</v>
      </c>
      <c r="K93" s="77">
        <v>0</v>
      </c>
      <c r="L93" s="72">
        <f>L100</f>
        <v>165155.44</v>
      </c>
      <c r="M93" s="72">
        <f>M100</f>
        <v>158994.64000000001</v>
      </c>
      <c r="N93" s="54"/>
      <c r="O93" s="75">
        <f>O100</f>
        <v>0</v>
      </c>
    </row>
    <row r="94" spans="1:18" ht="48.75" customHeight="1" x14ac:dyDescent="0.25">
      <c r="A94" s="194"/>
      <c r="B94" s="182"/>
      <c r="C94" s="159"/>
      <c r="D94" s="66" t="s">
        <v>39</v>
      </c>
      <c r="E94" s="84"/>
      <c r="F94" s="84"/>
      <c r="G94" s="84"/>
      <c r="H94" s="44"/>
      <c r="I94" s="72">
        <f>K94+L94+M94+O94</f>
        <v>13997309.550000001</v>
      </c>
      <c r="J94" s="87">
        <v>0</v>
      </c>
      <c r="K94" s="72">
        <f>K103</f>
        <v>1208544</v>
      </c>
      <c r="L94" s="65">
        <f>L101+L103</f>
        <v>5193562.29</v>
      </c>
      <c r="M94" s="116">
        <f>M101+M103</f>
        <v>7595203.2599999998</v>
      </c>
      <c r="N94" s="54"/>
      <c r="O94" s="121">
        <f>O101+O103</f>
        <v>0</v>
      </c>
    </row>
    <row r="95" spans="1:18" ht="16.5" customHeight="1" x14ac:dyDescent="0.25">
      <c r="A95" s="194"/>
      <c r="B95" s="199"/>
      <c r="C95" s="159"/>
      <c r="D95" s="159" t="s">
        <v>15</v>
      </c>
      <c r="E95" s="203"/>
      <c r="F95" s="203"/>
      <c r="G95" s="203"/>
      <c r="H95" s="207"/>
      <c r="I95" s="148">
        <f>J95+K95+L95+M95+O95</f>
        <v>173570254.09999999</v>
      </c>
      <c r="J95" s="148">
        <f>34770800-496062-500000-400000-26645-2370246</f>
        <v>30977847</v>
      </c>
      <c r="K95" s="148">
        <f>K97+K102</f>
        <v>36811672</v>
      </c>
      <c r="L95" s="161">
        <f>L97+L102+L104</f>
        <v>34414687.100000001</v>
      </c>
      <c r="M95" s="175">
        <f>M97+M102+M104</f>
        <v>35703024</v>
      </c>
      <c r="N95" s="54"/>
      <c r="O95" s="175">
        <f>O97+O102+O104</f>
        <v>35663024</v>
      </c>
    </row>
    <row r="96" spans="1:18" ht="18.75" customHeight="1" x14ac:dyDescent="0.25">
      <c r="A96" s="194"/>
      <c r="B96" s="199"/>
      <c r="C96" s="159"/>
      <c r="D96" s="159"/>
      <c r="E96" s="203"/>
      <c r="F96" s="203"/>
      <c r="G96" s="203"/>
      <c r="H96" s="205"/>
      <c r="I96" s="148"/>
      <c r="J96" s="148"/>
      <c r="K96" s="148"/>
      <c r="L96" s="162"/>
      <c r="M96" s="175"/>
      <c r="N96" s="54"/>
      <c r="O96" s="175"/>
    </row>
    <row r="97" spans="1:16" ht="35.25" customHeight="1" x14ac:dyDescent="0.25">
      <c r="A97" s="194">
        <v>33</v>
      </c>
      <c r="B97" s="182" t="s">
        <v>64</v>
      </c>
      <c r="C97" s="159" t="s">
        <v>26</v>
      </c>
      <c r="D97" s="159" t="s">
        <v>15</v>
      </c>
      <c r="E97" s="203"/>
      <c r="F97" s="203"/>
      <c r="G97" s="203"/>
      <c r="H97" s="220"/>
      <c r="I97" s="148">
        <f>J97+K97+L97+M97+O97</f>
        <v>171770254.09999999</v>
      </c>
      <c r="J97" s="148">
        <f>33374738-26645-2370246</f>
        <v>30977847</v>
      </c>
      <c r="K97" s="148">
        <f>33774738-1662794-400000+90000-400000+5009728</f>
        <v>36411672</v>
      </c>
      <c r="L97" s="175">
        <f>31801944-90000+3551080-1146552.9-261784</f>
        <v>33854687.100000001</v>
      </c>
      <c r="M97" s="175">
        <f>31801944-90000+3551080</f>
        <v>35263024</v>
      </c>
      <c r="N97" s="54"/>
      <c r="O97" s="175">
        <f>31801944-90000+3551080</f>
        <v>35263024</v>
      </c>
    </row>
    <row r="98" spans="1:16" ht="28.5" customHeight="1" x14ac:dyDescent="0.25">
      <c r="A98" s="194"/>
      <c r="B98" s="182"/>
      <c r="C98" s="159"/>
      <c r="D98" s="159"/>
      <c r="E98" s="203"/>
      <c r="F98" s="203"/>
      <c r="G98" s="203"/>
      <c r="H98" s="205"/>
      <c r="I98" s="148"/>
      <c r="J98" s="148"/>
      <c r="K98" s="148"/>
      <c r="L98" s="175"/>
      <c r="M98" s="175"/>
      <c r="N98" s="54"/>
      <c r="O98" s="175"/>
    </row>
    <row r="99" spans="1:16" ht="44.25" hidden="1" customHeight="1" x14ac:dyDescent="0.25">
      <c r="A99" s="68"/>
      <c r="B99" s="83"/>
      <c r="C99" s="66"/>
      <c r="D99" s="66"/>
      <c r="E99" s="22"/>
      <c r="F99" s="22"/>
      <c r="G99" s="22"/>
      <c r="H99" s="23"/>
      <c r="I99" s="72"/>
      <c r="J99" s="72"/>
      <c r="K99" s="72"/>
      <c r="L99" s="69"/>
      <c r="M99" s="65"/>
      <c r="N99" s="54"/>
      <c r="O99" s="65"/>
    </row>
    <row r="100" spans="1:16" ht="34.5" customHeight="1" x14ac:dyDescent="0.25">
      <c r="A100" s="194">
        <v>34</v>
      </c>
      <c r="B100" s="195" t="s">
        <v>65</v>
      </c>
      <c r="C100" s="159" t="s">
        <v>22</v>
      </c>
      <c r="D100" s="66" t="s">
        <v>29</v>
      </c>
      <c r="E100" s="22"/>
      <c r="F100" s="22"/>
      <c r="G100" s="22"/>
      <c r="H100" s="23"/>
      <c r="I100" s="72">
        <f>J100+L100+M100+O100</f>
        <v>350770.08</v>
      </c>
      <c r="J100" s="72">
        <v>26620</v>
      </c>
      <c r="K100" s="108">
        <v>0</v>
      </c>
      <c r="L100" s="109">
        <v>165155.44</v>
      </c>
      <c r="M100" s="110">
        <v>158994.64000000001</v>
      </c>
      <c r="N100" s="104"/>
      <c r="O100" s="100">
        <v>0</v>
      </c>
      <c r="P100" s="14"/>
    </row>
    <row r="101" spans="1:16" ht="58.5" customHeight="1" x14ac:dyDescent="0.25">
      <c r="A101" s="194"/>
      <c r="B101" s="195"/>
      <c r="C101" s="159"/>
      <c r="D101" s="66" t="s">
        <v>39</v>
      </c>
      <c r="E101" s="22"/>
      <c r="F101" s="22"/>
      <c r="G101" s="22"/>
      <c r="H101" s="23"/>
      <c r="I101" s="72">
        <f>J101+L101+M101+O101</f>
        <v>71154.97</v>
      </c>
      <c r="J101" s="87">
        <v>0</v>
      </c>
      <c r="K101" s="108">
        <v>0</v>
      </c>
      <c r="L101" s="109">
        <v>36253.71</v>
      </c>
      <c r="M101" s="110">
        <v>34901.26</v>
      </c>
      <c r="N101" s="99">
        <v>36253.71</v>
      </c>
      <c r="O101" s="100">
        <v>0</v>
      </c>
      <c r="P101" s="14"/>
    </row>
    <row r="102" spans="1:16" ht="42" customHeight="1" x14ac:dyDescent="0.25">
      <c r="A102" s="194"/>
      <c r="B102" s="182"/>
      <c r="C102" s="159"/>
      <c r="D102" s="66" t="s">
        <v>15</v>
      </c>
      <c r="E102" s="22"/>
      <c r="F102" s="22"/>
      <c r="G102" s="22"/>
      <c r="H102" s="23"/>
      <c r="I102" s="72">
        <f>J102+K102+L102+M102+O102</f>
        <v>1600000</v>
      </c>
      <c r="J102" s="87">
        <v>0</v>
      </c>
      <c r="K102" s="101">
        <v>400000</v>
      </c>
      <c r="L102" s="111">
        <v>400000</v>
      </c>
      <c r="M102" s="101">
        <v>400000</v>
      </c>
      <c r="N102" s="112"/>
      <c r="O102" s="101">
        <v>400000</v>
      </c>
    </row>
    <row r="103" spans="1:16" ht="114" customHeight="1" x14ac:dyDescent="0.25">
      <c r="A103" s="68">
        <v>35</v>
      </c>
      <c r="B103" s="42" t="s">
        <v>66</v>
      </c>
      <c r="C103" s="66" t="s">
        <v>26</v>
      </c>
      <c r="D103" s="66" t="s">
        <v>39</v>
      </c>
      <c r="E103" s="22"/>
      <c r="F103" s="22"/>
      <c r="G103" s="22"/>
      <c r="H103" s="23"/>
      <c r="I103" s="72">
        <f>J103+K103+L103+M103+O103</f>
        <v>13926154.58</v>
      </c>
      <c r="J103" s="87">
        <v>0</v>
      </c>
      <c r="K103" s="101">
        <v>1208544</v>
      </c>
      <c r="L103" s="101">
        <v>5157308.58</v>
      </c>
      <c r="M103" s="98">
        <v>7560302</v>
      </c>
      <c r="N103" s="101">
        <v>0</v>
      </c>
      <c r="O103" s="98">
        <v>0</v>
      </c>
      <c r="P103" s="88">
        <f>P105+P109+P111</f>
        <v>0</v>
      </c>
    </row>
    <row r="104" spans="1:16" ht="54.75" customHeight="1" x14ac:dyDescent="0.25">
      <c r="A104" s="105">
        <v>36</v>
      </c>
      <c r="B104" s="96" t="s">
        <v>76</v>
      </c>
      <c r="C104" s="95" t="s">
        <v>26</v>
      </c>
      <c r="D104" s="95" t="s">
        <v>15</v>
      </c>
      <c r="E104" s="22"/>
      <c r="F104" s="22"/>
      <c r="G104" s="22"/>
      <c r="H104" s="23"/>
      <c r="I104" s="92">
        <f>J104+K104+L104+M104+O104</f>
        <v>200000</v>
      </c>
      <c r="J104" s="120">
        <v>0</v>
      </c>
      <c r="K104" s="98">
        <v>0</v>
      </c>
      <c r="L104" s="101">
        <v>160000</v>
      </c>
      <c r="M104" s="98">
        <v>40000</v>
      </c>
      <c r="N104" s="101">
        <v>0</v>
      </c>
      <c r="O104" s="98">
        <v>0</v>
      </c>
      <c r="P104" s="90"/>
    </row>
    <row r="105" spans="1:16" ht="18.75" customHeight="1" x14ac:dyDescent="0.25">
      <c r="A105" s="219">
        <v>37</v>
      </c>
      <c r="B105" s="153" t="s">
        <v>18</v>
      </c>
      <c r="C105" s="159"/>
      <c r="D105" s="159" t="s">
        <v>29</v>
      </c>
      <c r="E105" s="203"/>
      <c r="F105" s="203"/>
      <c r="G105" s="203"/>
      <c r="H105" s="207"/>
      <c r="I105" s="148">
        <f>J105+K105+L105+M105+O105</f>
        <v>350770.08</v>
      </c>
      <c r="J105" s="146">
        <v>26620</v>
      </c>
      <c r="K105" s="233">
        <v>0</v>
      </c>
      <c r="L105" s="221">
        <f>L20</f>
        <v>165155.44</v>
      </c>
      <c r="M105" s="223">
        <f>M20</f>
        <v>158994.64000000001</v>
      </c>
      <c r="N105" s="101"/>
      <c r="O105" s="225">
        <f>O20</f>
        <v>0</v>
      </c>
    </row>
    <row r="106" spans="1:16" ht="9.75" customHeight="1" x14ac:dyDescent="0.25">
      <c r="A106" s="151"/>
      <c r="B106" s="154"/>
      <c r="C106" s="159"/>
      <c r="D106" s="159"/>
      <c r="E106" s="203"/>
      <c r="F106" s="203"/>
      <c r="G106" s="203"/>
      <c r="H106" s="205"/>
      <c r="I106" s="148"/>
      <c r="J106" s="147"/>
      <c r="K106" s="234"/>
      <c r="L106" s="222"/>
      <c r="M106" s="224"/>
      <c r="N106" s="101"/>
      <c r="O106" s="226"/>
    </row>
    <row r="107" spans="1:16" ht="50.25" customHeight="1" x14ac:dyDescent="0.25">
      <c r="A107" s="151"/>
      <c r="B107" s="154"/>
      <c r="C107" s="159"/>
      <c r="D107" s="66" t="s">
        <v>39</v>
      </c>
      <c r="E107" s="66"/>
      <c r="F107" s="66"/>
      <c r="G107" s="66"/>
      <c r="H107" s="71"/>
      <c r="I107" s="72">
        <f>K107+L107+M107+O107</f>
        <v>63752118.969999999</v>
      </c>
      <c r="J107" s="87">
        <v>0</v>
      </c>
      <c r="K107" s="101">
        <f t="shared" ref="K107:M109" si="12">K22</f>
        <v>13079900</v>
      </c>
      <c r="L107" s="101">
        <f t="shared" si="12"/>
        <v>35395597.710000001</v>
      </c>
      <c r="M107" s="101">
        <f>M22</f>
        <v>15276621.26</v>
      </c>
      <c r="N107" s="104"/>
      <c r="O107" s="107">
        <f>O22</f>
        <v>0</v>
      </c>
    </row>
    <row r="108" spans="1:16" ht="32.25" customHeight="1" x14ac:dyDescent="0.25">
      <c r="A108" s="151"/>
      <c r="B108" s="154"/>
      <c r="C108" s="159"/>
      <c r="D108" s="66" t="s">
        <v>15</v>
      </c>
      <c r="E108" s="22"/>
      <c r="F108" s="22"/>
      <c r="G108" s="22"/>
      <c r="H108" s="26"/>
      <c r="I108" s="72">
        <f>J108+K108+L108+M108+O108</f>
        <v>1062717595.04</v>
      </c>
      <c r="J108" s="72">
        <f>J23</f>
        <v>181658107</v>
      </c>
      <c r="K108" s="101">
        <f t="shared" si="12"/>
        <v>210842504.30000001</v>
      </c>
      <c r="L108" s="101">
        <f t="shared" si="12"/>
        <v>229528799.32000002</v>
      </c>
      <c r="M108" s="101">
        <f>M23</f>
        <v>220568742.41999999</v>
      </c>
      <c r="N108" s="104"/>
      <c r="O108" s="101">
        <f>O23</f>
        <v>220119442</v>
      </c>
    </row>
    <row r="109" spans="1:16" ht="33.75" customHeight="1" x14ac:dyDescent="0.25">
      <c r="A109" s="152"/>
      <c r="B109" s="155"/>
      <c r="C109" s="159"/>
      <c r="D109" s="66" t="s">
        <v>16</v>
      </c>
      <c r="E109" s="22"/>
      <c r="F109" s="22"/>
      <c r="G109" s="22"/>
      <c r="H109" s="26"/>
      <c r="I109" s="72">
        <f>J109+K109+L109+M109+O109</f>
        <v>204687460.40000001</v>
      </c>
      <c r="J109" s="72">
        <f>J24</f>
        <v>40837460.399999999</v>
      </c>
      <c r="K109" s="101">
        <f t="shared" si="12"/>
        <v>40900000</v>
      </c>
      <c r="L109" s="101">
        <f t="shared" si="12"/>
        <v>40950000</v>
      </c>
      <c r="M109" s="101">
        <f t="shared" si="12"/>
        <v>41000000</v>
      </c>
      <c r="N109" s="104"/>
      <c r="O109" s="101">
        <f>O24</f>
        <v>41000000</v>
      </c>
    </row>
    <row r="110" spans="1:16" ht="18" customHeight="1" x14ac:dyDescent="0.25">
      <c r="A110" s="27"/>
      <c r="B110" s="28"/>
      <c r="C110" s="29"/>
      <c r="D110" s="29"/>
      <c r="E110" s="9"/>
      <c r="F110" s="9"/>
      <c r="G110" s="9"/>
      <c r="H110" s="30"/>
      <c r="I110" s="32"/>
      <c r="J110" s="61"/>
      <c r="K110" s="61"/>
      <c r="L110" s="61"/>
      <c r="M110" s="61"/>
      <c r="N110" s="61"/>
      <c r="O110" s="61"/>
    </row>
    <row r="111" spans="1:16" ht="37.5" customHeight="1" x14ac:dyDescent="0.3">
      <c r="A111" s="27"/>
      <c r="B111" s="227" t="s">
        <v>34</v>
      </c>
      <c r="C111" s="228"/>
      <c r="D111" s="228"/>
      <c r="E111" s="228"/>
      <c r="F111" s="228"/>
      <c r="G111" s="228"/>
      <c r="H111" s="31"/>
      <c r="I111" s="33"/>
      <c r="J111" s="229" t="s">
        <v>35</v>
      </c>
      <c r="K111" s="230"/>
      <c r="L111" s="230"/>
      <c r="M111" s="62"/>
      <c r="N111" s="55"/>
      <c r="O111" s="55"/>
    </row>
    <row r="112" spans="1:16" ht="24.75" customHeight="1" x14ac:dyDescent="0.25">
      <c r="A112" s="27"/>
      <c r="B112" s="106"/>
      <c r="C112" s="29"/>
      <c r="D112" s="29"/>
      <c r="E112" s="9"/>
      <c r="F112" s="9"/>
      <c r="G112" s="9"/>
      <c r="H112" s="30"/>
      <c r="I112" s="33"/>
      <c r="J112" s="62"/>
      <c r="K112" s="62"/>
      <c r="L112" s="63"/>
      <c r="M112" s="62"/>
      <c r="N112" s="55"/>
      <c r="O112" s="55"/>
    </row>
    <row r="113" spans="1:15" ht="45.75" customHeight="1" x14ac:dyDescent="0.25">
      <c r="A113" s="27"/>
      <c r="B113" s="231" t="s">
        <v>17</v>
      </c>
      <c r="C113" s="232"/>
      <c r="D113" s="29"/>
      <c r="E113" s="9"/>
      <c r="F113" s="9"/>
      <c r="G113" s="9"/>
      <c r="H113" s="31"/>
      <c r="I113" s="33"/>
      <c r="J113" s="62"/>
      <c r="K113" s="62"/>
      <c r="L113" s="62"/>
      <c r="M113" s="62"/>
      <c r="N113" s="55"/>
      <c r="O113" s="55"/>
    </row>
    <row r="114" spans="1:15" ht="70.5" customHeight="1" x14ac:dyDescent="0.25">
      <c r="A114" s="8"/>
      <c r="B114" s="7"/>
      <c r="C114" s="5"/>
      <c r="D114" s="5"/>
      <c r="E114" s="11"/>
      <c r="F114" s="11"/>
      <c r="G114" s="11"/>
      <c r="H114" s="2"/>
      <c r="I114" s="34">
        <f>I113-I111</f>
        <v>0</v>
      </c>
      <c r="J114" s="34"/>
      <c r="K114" s="34"/>
      <c r="L114" s="34"/>
      <c r="M114" s="35"/>
      <c r="N114" s="36"/>
      <c r="O114" s="36"/>
    </row>
    <row r="115" spans="1:15" ht="45.75" customHeight="1" x14ac:dyDescent="0.25">
      <c r="A115" s="8"/>
      <c r="B115" s="7"/>
      <c r="C115" s="5"/>
      <c r="D115" s="5"/>
      <c r="E115" s="11"/>
      <c r="F115" s="11"/>
      <c r="G115" s="11"/>
      <c r="H115" s="2"/>
      <c r="I115" s="34"/>
      <c r="J115" s="34"/>
      <c r="K115" s="34"/>
      <c r="L115" s="34"/>
      <c r="M115" s="35"/>
      <c r="N115" s="36"/>
      <c r="O115" s="36"/>
    </row>
    <row r="116" spans="1:15" x14ac:dyDescent="0.25">
      <c r="A116" s="8"/>
      <c r="B116" s="7"/>
      <c r="C116" s="5"/>
      <c r="D116" s="5"/>
      <c r="E116" s="11"/>
      <c r="F116" s="11"/>
      <c r="G116" s="11"/>
      <c r="H116" s="2"/>
      <c r="I116" s="34"/>
      <c r="J116" s="34"/>
      <c r="K116" s="34"/>
      <c r="L116" s="34"/>
      <c r="M116" s="35"/>
      <c r="N116" s="36"/>
      <c r="O116" s="36"/>
    </row>
    <row r="117" spans="1:15" x14ac:dyDescent="0.25">
      <c r="A117" s="8"/>
      <c r="B117" s="7"/>
      <c r="C117" s="5"/>
      <c r="D117" s="5"/>
      <c r="E117" s="11"/>
      <c r="F117" s="11"/>
      <c r="G117" s="11"/>
      <c r="H117" s="2"/>
      <c r="I117" s="34"/>
      <c r="J117" s="34"/>
      <c r="K117" s="34"/>
      <c r="L117" s="34"/>
      <c r="M117" s="35"/>
      <c r="N117" s="36"/>
      <c r="O117" s="36"/>
    </row>
    <row r="118" spans="1:15" ht="48" customHeight="1" x14ac:dyDescent="0.25">
      <c r="A118" s="8"/>
      <c r="B118" s="7"/>
      <c r="C118" s="5"/>
      <c r="D118" s="5"/>
      <c r="E118" s="11"/>
      <c r="F118" s="11"/>
      <c r="G118" s="11"/>
      <c r="H118" s="2"/>
      <c r="I118" s="34"/>
      <c r="J118" s="34"/>
      <c r="K118" s="34"/>
      <c r="L118" s="34"/>
      <c r="M118" s="35"/>
      <c r="N118" s="36"/>
      <c r="O118" s="36"/>
    </row>
    <row r="119" spans="1:15" x14ac:dyDescent="0.25">
      <c r="A119" s="8"/>
      <c r="B119" s="7"/>
      <c r="C119" s="5"/>
      <c r="D119" s="5"/>
      <c r="E119" s="11"/>
      <c r="F119" s="11"/>
      <c r="G119" s="11"/>
      <c r="H119" s="2"/>
      <c r="I119" s="34"/>
      <c r="J119" s="34"/>
      <c r="K119" s="34"/>
      <c r="L119" s="34"/>
      <c r="M119" s="35"/>
      <c r="N119" s="36"/>
      <c r="O119" s="36"/>
    </row>
    <row r="120" spans="1:15" x14ac:dyDescent="0.25">
      <c r="A120" s="8"/>
      <c r="B120" s="7"/>
      <c r="C120" s="5"/>
      <c r="D120" s="5"/>
      <c r="E120" s="11"/>
      <c r="F120" s="11"/>
      <c r="G120" s="11"/>
      <c r="H120" s="2"/>
      <c r="I120" s="34"/>
      <c r="J120" s="34"/>
      <c r="K120" s="34"/>
      <c r="L120" s="34"/>
      <c r="M120" s="36"/>
      <c r="N120" s="36"/>
      <c r="O120" s="36"/>
    </row>
    <row r="121" spans="1:15" x14ac:dyDescent="0.25">
      <c r="A121" s="1"/>
      <c r="B121" s="12"/>
      <c r="C121" s="12"/>
      <c r="D121" s="12"/>
      <c r="E121" s="12"/>
      <c r="F121" s="12"/>
      <c r="G121" s="12"/>
      <c r="H121" s="1"/>
      <c r="I121" s="37"/>
      <c r="J121" s="37"/>
      <c r="K121" s="37"/>
      <c r="L121" s="37"/>
      <c r="M121" s="36"/>
      <c r="N121" s="36"/>
      <c r="O121" s="36"/>
    </row>
    <row r="122" spans="1:15" x14ac:dyDescent="0.25">
      <c r="A122" s="1"/>
      <c r="B122" s="12"/>
      <c r="C122" s="12"/>
      <c r="D122" s="12"/>
      <c r="E122" s="12"/>
      <c r="F122" s="12"/>
      <c r="G122" s="12"/>
      <c r="H122" s="1"/>
      <c r="I122" s="38"/>
      <c r="J122" s="38"/>
      <c r="K122" s="38"/>
      <c r="L122" s="38"/>
      <c r="M122" s="14"/>
      <c r="N122" s="14"/>
      <c r="O122" s="14"/>
    </row>
    <row r="123" spans="1:15" x14ac:dyDescent="0.25">
      <c r="A123" s="1"/>
      <c r="B123" s="12"/>
      <c r="C123" s="12"/>
      <c r="D123" s="12"/>
      <c r="E123" s="12"/>
      <c r="F123" s="12"/>
      <c r="G123" s="12"/>
      <c r="H123" s="1"/>
      <c r="I123" s="38"/>
      <c r="J123" s="38"/>
      <c r="K123" s="38"/>
      <c r="L123" s="38"/>
      <c r="M123" s="14"/>
      <c r="N123" s="14"/>
      <c r="O123" s="14"/>
    </row>
    <row r="124" spans="1:15" x14ac:dyDescent="0.25">
      <c r="A124" s="1"/>
      <c r="B124" s="12"/>
      <c r="C124" s="12"/>
      <c r="D124" s="12"/>
      <c r="E124" s="12"/>
      <c r="F124" s="12"/>
      <c r="G124" s="12"/>
      <c r="H124" s="1"/>
      <c r="I124" s="38"/>
      <c r="J124" s="38"/>
      <c r="K124" s="38"/>
      <c r="L124" s="38"/>
      <c r="M124" s="14"/>
      <c r="N124" s="14"/>
      <c r="O124" s="14"/>
    </row>
    <row r="125" spans="1:15" x14ac:dyDescent="0.25">
      <c r="A125" s="1"/>
      <c r="B125" s="12"/>
      <c r="C125" s="12"/>
      <c r="D125" s="12"/>
      <c r="E125" s="12"/>
      <c r="F125" s="12"/>
      <c r="G125" s="12"/>
      <c r="H125" s="1"/>
      <c r="I125" s="38"/>
      <c r="J125" s="38"/>
      <c r="K125" s="38"/>
      <c r="L125" s="38"/>
      <c r="M125" s="14"/>
      <c r="N125" s="14"/>
      <c r="O125" s="14"/>
    </row>
    <row r="126" spans="1:15" x14ac:dyDescent="0.25">
      <c r="A126" s="1"/>
      <c r="B126" s="12"/>
      <c r="C126" s="12"/>
      <c r="D126" s="12"/>
      <c r="E126" s="12"/>
      <c r="F126" s="12"/>
      <c r="G126" s="12"/>
      <c r="H126" s="1"/>
      <c r="I126" s="38"/>
      <c r="J126" s="38"/>
      <c r="K126" s="38"/>
      <c r="L126" s="38"/>
      <c r="M126" s="14"/>
      <c r="N126" s="14"/>
      <c r="O126" s="14"/>
    </row>
    <row r="127" spans="1:15" x14ac:dyDescent="0.25">
      <c r="A127" s="1"/>
      <c r="B127" s="12"/>
      <c r="C127" s="12"/>
      <c r="D127" s="12"/>
      <c r="E127" s="12"/>
      <c r="F127" s="12"/>
      <c r="G127" s="12"/>
      <c r="H127" s="1"/>
      <c r="I127" s="38"/>
      <c r="J127" s="38"/>
      <c r="K127" s="38"/>
      <c r="L127" s="38"/>
      <c r="M127" s="14"/>
      <c r="N127" s="14"/>
      <c r="O127" s="14"/>
    </row>
    <row r="128" spans="1:15" x14ac:dyDescent="0.25">
      <c r="A128" s="1"/>
      <c r="B128" s="12"/>
      <c r="C128" s="12"/>
      <c r="D128" s="12"/>
      <c r="E128" s="12"/>
      <c r="F128" s="12"/>
      <c r="G128" s="12"/>
      <c r="H128" s="1"/>
      <c r="I128" s="38"/>
      <c r="J128" s="38"/>
      <c r="K128" s="38"/>
      <c r="L128" s="38"/>
      <c r="M128" s="14"/>
      <c r="N128" s="14"/>
      <c r="O128" s="14"/>
    </row>
    <row r="129" spans="1:15" x14ac:dyDescent="0.25">
      <c r="A129" s="1"/>
      <c r="B129" s="12"/>
      <c r="C129" s="12"/>
      <c r="D129" s="12"/>
      <c r="E129" s="12"/>
      <c r="F129" s="12"/>
      <c r="G129" s="12"/>
      <c r="H129" s="1"/>
      <c r="I129" s="38"/>
      <c r="J129" s="38"/>
      <c r="K129" s="38"/>
      <c r="L129" s="38"/>
      <c r="M129" s="14"/>
      <c r="N129" s="14"/>
      <c r="O129" s="14"/>
    </row>
    <row r="130" spans="1:15" x14ac:dyDescent="0.25">
      <c r="A130" s="1"/>
      <c r="B130" s="12"/>
      <c r="C130" s="12"/>
      <c r="D130" s="12"/>
      <c r="E130" s="12"/>
      <c r="F130" s="12"/>
      <c r="G130" s="12"/>
      <c r="H130" s="1"/>
      <c r="I130" s="38"/>
      <c r="J130" s="38"/>
      <c r="K130" s="38"/>
      <c r="L130" s="38"/>
      <c r="M130" s="14"/>
      <c r="N130" s="14"/>
      <c r="O130" s="14"/>
    </row>
    <row r="131" spans="1:15" x14ac:dyDescent="0.25">
      <c r="A131" s="1"/>
      <c r="B131" s="12"/>
      <c r="C131" s="12"/>
      <c r="D131" s="12"/>
      <c r="E131" s="12"/>
      <c r="F131" s="12"/>
      <c r="G131" s="12"/>
      <c r="H131" s="1"/>
      <c r="I131" s="38"/>
      <c r="J131" s="38"/>
      <c r="K131" s="38"/>
      <c r="L131" s="38"/>
      <c r="M131" s="14"/>
      <c r="N131" s="14"/>
      <c r="O131" s="14"/>
    </row>
    <row r="132" spans="1:15" x14ac:dyDescent="0.25">
      <c r="A132" s="1"/>
      <c r="B132" s="12"/>
      <c r="C132" s="12"/>
      <c r="D132" s="12"/>
      <c r="E132" s="12"/>
      <c r="F132" s="12"/>
      <c r="G132" s="12"/>
      <c r="H132" s="1"/>
      <c r="I132" s="38"/>
      <c r="J132" s="38"/>
      <c r="K132" s="38"/>
      <c r="L132" s="38"/>
      <c r="M132" s="14"/>
      <c r="N132" s="14"/>
      <c r="O132" s="14"/>
    </row>
    <row r="133" spans="1:15" x14ac:dyDescent="0.25">
      <c r="A133" s="1"/>
      <c r="B133" s="12"/>
      <c r="C133" s="12"/>
      <c r="D133" s="12"/>
      <c r="E133" s="12"/>
      <c r="F133" s="12"/>
      <c r="G133" s="12"/>
      <c r="H133" s="1"/>
      <c r="I133" s="38"/>
      <c r="J133" s="38"/>
      <c r="K133" s="38"/>
      <c r="L133" s="38"/>
      <c r="M133" s="14"/>
      <c r="N133" s="14"/>
      <c r="O133" s="14"/>
    </row>
    <row r="134" spans="1:15" x14ac:dyDescent="0.25">
      <c r="A134" s="1"/>
      <c r="B134" s="12"/>
      <c r="C134" s="12"/>
      <c r="D134" s="12"/>
      <c r="E134" s="12"/>
      <c r="F134" s="12"/>
      <c r="G134" s="12"/>
      <c r="H134" s="1"/>
      <c r="I134" s="38"/>
      <c r="J134" s="38"/>
      <c r="K134" s="38"/>
      <c r="L134" s="38"/>
      <c r="M134" s="14"/>
      <c r="N134" s="14"/>
      <c r="O134" s="14"/>
    </row>
    <row r="135" spans="1:15" x14ac:dyDescent="0.25">
      <c r="A135" s="1"/>
      <c r="B135" s="12"/>
      <c r="C135" s="12"/>
      <c r="D135" s="12"/>
      <c r="E135" s="12"/>
      <c r="F135" s="12"/>
      <c r="G135" s="12"/>
      <c r="H135" s="1"/>
      <c r="I135" s="38"/>
      <c r="J135" s="38"/>
      <c r="K135" s="38"/>
      <c r="L135" s="38"/>
      <c r="M135" s="14"/>
      <c r="N135" s="14"/>
      <c r="O135" s="14"/>
    </row>
    <row r="136" spans="1:15" x14ac:dyDescent="0.25">
      <c r="A136" s="1"/>
      <c r="B136" s="12"/>
      <c r="C136" s="12"/>
      <c r="D136" s="12"/>
      <c r="E136" s="12"/>
      <c r="F136" s="12"/>
      <c r="G136" s="12"/>
      <c r="H136" s="1"/>
      <c r="I136" s="38"/>
      <c r="J136" s="38"/>
      <c r="K136" s="38"/>
      <c r="L136" s="38"/>
      <c r="M136" s="14"/>
      <c r="N136" s="14"/>
      <c r="O136" s="14"/>
    </row>
    <row r="137" spans="1:15" x14ac:dyDescent="0.25">
      <c r="A137" s="1"/>
      <c r="B137" s="12"/>
      <c r="C137" s="12"/>
      <c r="D137" s="12"/>
      <c r="E137" s="12"/>
      <c r="F137" s="12"/>
      <c r="G137" s="12"/>
      <c r="H137" s="1"/>
      <c r="I137" s="38"/>
      <c r="J137" s="38"/>
      <c r="K137" s="38"/>
      <c r="L137" s="38"/>
      <c r="M137" s="14"/>
      <c r="N137" s="14"/>
      <c r="O137" s="14"/>
    </row>
    <row r="138" spans="1:15" x14ac:dyDescent="0.25">
      <c r="A138" s="1"/>
      <c r="B138" s="12"/>
      <c r="C138" s="12"/>
      <c r="D138" s="12"/>
      <c r="E138" s="12"/>
      <c r="F138" s="12"/>
      <c r="G138" s="12"/>
      <c r="H138" s="1"/>
      <c r="I138" s="38"/>
      <c r="J138" s="38"/>
      <c r="K138" s="38"/>
      <c r="L138" s="38"/>
      <c r="M138" s="14"/>
      <c r="N138" s="14"/>
      <c r="O138" s="14"/>
    </row>
    <row r="139" spans="1:15" x14ac:dyDescent="0.25">
      <c r="A139" s="1"/>
      <c r="B139" s="12"/>
      <c r="C139" s="12"/>
      <c r="D139" s="12"/>
      <c r="E139" s="12"/>
      <c r="F139" s="12"/>
      <c r="G139" s="12"/>
      <c r="H139" s="1"/>
      <c r="I139" s="38"/>
      <c r="J139" s="38"/>
      <c r="K139" s="38"/>
      <c r="L139" s="38"/>
      <c r="M139" s="14"/>
      <c r="N139" s="14"/>
      <c r="O139" s="14"/>
    </row>
    <row r="140" spans="1:15" x14ac:dyDescent="0.25">
      <c r="A140" s="1"/>
      <c r="B140" s="12"/>
      <c r="C140" s="12"/>
      <c r="D140" s="12"/>
      <c r="E140" s="12"/>
      <c r="F140" s="12"/>
      <c r="G140" s="12"/>
      <c r="H140" s="1"/>
      <c r="I140" s="38"/>
      <c r="J140" s="38"/>
      <c r="K140" s="38"/>
      <c r="L140" s="38"/>
      <c r="M140" s="14"/>
      <c r="N140" s="14"/>
      <c r="O140" s="14"/>
    </row>
    <row r="141" spans="1:15" x14ac:dyDescent="0.25">
      <c r="A141" s="1"/>
      <c r="B141" s="12"/>
      <c r="C141" s="12"/>
      <c r="D141" s="12"/>
      <c r="E141" s="12"/>
      <c r="F141" s="12"/>
      <c r="G141" s="12"/>
      <c r="H141" s="1"/>
      <c r="I141" s="38"/>
      <c r="J141" s="38"/>
      <c r="K141" s="38"/>
      <c r="L141" s="38"/>
      <c r="M141" s="14"/>
      <c r="N141" s="14"/>
      <c r="O141" s="14"/>
    </row>
    <row r="142" spans="1:15" x14ac:dyDescent="0.25">
      <c r="A142" s="1"/>
      <c r="B142" s="12"/>
      <c r="C142" s="12"/>
      <c r="D142" s="12"/>
      <c r="E142" s="12"/>
      <c r="F142" s="12"/>
      <c r="G142" s="12"/>
      <c r="H142" s="1"/>
      <c r="I142" s="38"/>
      <c r="J142" s="38"/>
      <c r="K142" s="38"/>
      <c r="L142" s="38"/>
      <c r="M142" s="14"/>
      <c r="N142" s="14"/>
      <c r="O142" s="14"/>
    </row>
    <row r="143" spans="1:15" x14ac:dyDescent="0.25">
      <c r="A143" s="1"/>
      <c r="B143" s="12"/>
      <c r="C143" s="12"/>
      <c r="D143" s="12"/>
      <c r="E143" s="12"/>
      <c r="F143" s="12"/>
      <c r="G143" s="12"/>
      <c r="H143" s="1"/>
      <c r="I143" s="38"/>
      <c r="J143" s="38"/>
      <c r="K143" s="38"/>
      <c r="L143" s="38"/>
      <c r="M143" s="14"/>
      <c r="N143" s="14"/>
      <c r="O143" s="14"/>
    </row>
    <row r="144" spans="1:15" x14ac:dyDescent="0.25">
      <c r="A144" s="1"/>
      <c r="B144" s="12"/>
      <c r="C144" s="12"/>
      <c r="D144" s="12"/>
      <c r="E144" s="12"/>
      <c r="F144" s="12"/>
      <c r="G144" s="12"/>
      <c r="H144" s="1"/>
      <c r="I144" s="38"/>
      <c r="J144" s="38"/>
      <c r="K144" s="38"/>
      <c r="L144" s="38"/>
      <c r="M144" s="14"/>
      <c r="N144" s="14"/>
      <c r="O144" s="14"/>
    </row>
    <row r="145" spans="1:15" x14ac:dyDescent="0.25">
      <c r="A145" s="1"/>
      <c r="B145" s="12"/>
      <c r="C145" s="12"/>
      <c r="D145" s="12"/>
      <c r="E145" s="12"/>
      <c r="F145" s="12"/>
      <c r="G145" s="12"/>
      <c r="H145" s="1"/>
      <c r="I145" s="38"/>
      <c r="J145" s="38"/>
      <c r="K145" s="38"/>
      <c r="L145" s="38"/>
      <c r="M145" s="14"/>
      <c r="N145" s="14"/>
      <c r="O145" s="14"/>
    </row>
    <row r="146" spans="1:15" x14ac:dyDescent="0.25">
      <c r="A146" s="1"/>
      <c r="B146" s="12"/>
      <c r="C146" s="12"/>
      <c r="D146" s="12"/>
      <c r="E146" s="12"/>
      <c r="F146" s="12"/>
      <c r="G146" s="12"/>
      <c r="H146" s="1"/>
      <c r="I146" s="38"/>
      <c r="J146" s="38"/>
      <c r="K146" s="38"/>
      <c r="L146" s="38"/>
      <c r="M146" s="14"/>
      <c r="N146" s="14"/>
      <c r="O146" s="14"/>
    </row>
    <row r="147" spans="1:15" x14ac:dyDescent="0.25">
      <c r="A147" s="1"/>
      <c r="B147" s="12"/>
      <c r="C147" s="12"/>
      <c r="D147" s="12"/>
      <c r="E147" s="12"/>
      <c r="F147" s="12"/>
      <c r="G147" s="12"/>
      <c r="H147" s="1"/>
      <c r="I147" s="38"/>
      <c r="J147" s="38"/>
      <c r="K147" s="38"/>
      <c r="L147" s="38"/>
      <c r="M147" s="14"/>
      <c r="N147" s="14"/>
      <c r="O147" s="14"/>
    </row>
    <row r="148" spans="1:15" x14ac:dyDescent="0.25">
      <c r="A148" s="1"/>
      <c r="B148" s="12"/>
      <c r="C148" s="12"/>
      <c r="D148" s="12"/>
      <c r="E148" s="12"/>
      <c r="F148" s="12"/>
      <c r="G148" s="12"/>
      <c r="H148" s="1"/>
      <c r="I148" s="38"/>
      <c r="J148" s="38"/>
      <c r="K148" s="38"/>
      <c r="L148" s="38"/>
      <c r="M148" s="14"/>
      <c r="N148" s="14"/>
      <c r="O148" s="14"/>
    </row>
    <row r="149" spans="1:15" x14ac:dyDescent="0.25">
      <c r="A149" s="1"/>
      <c r="B149" s="12"/>
      <c r="C149" s="12"/>
      <c r="D149" s="12"/>
      <c r="E149" s="12"/>
      <c r="F149" s="12"/>
      <c r="G149" s="12"/>
      <c r="H149" s="1"/>
      <c r="I149" s="38"/>
      <c r="J149" s="38"/>
      <c r="K149" s="38"/>
      <c r="L149" s="38"/>
      <c r="M149" s="14"/>
      <c r="N149" s="14"/>
      <c r="O149" s="14"/>
    </row>
    <row r="150" spans="1:15" x14ac:dyDescent="0.25">
      <c r="A150" s="1"/>
      <c r="B150" s="12"/>
      <c r="C150" s="12"/>
      <c r="D150" s="12"/>
      <c r="E150" s="12"/>
      <c r="F150" s="12"/>
      <c r="G150" s="12"/>
      <c r="H150" s="1"/>
      <c r="I150" s="38"/>
      <c r="J150" s="38"/>
      <c r="K150" s="38"/>
      <c r="L150" s="38"/>
      <c r="M150" s="14"/>
      <c r="N150" s="14"/>
      <c r="O150" s="14"/>
    </row>
    <row r="151" spans="1:15" x14ac:dyDescent="0.25">
      <c r="A151" s="1"/>
      <c r="B151" s="12"/>
      <c r="C151" s="12"/>
      <c r="D151" s="12"/>
      <c r="E151" s="12"/>
      <c r="F151" s="12"/>
      <c r="G151" s="12"/>
      <c r="H151" s="1"/>
      <c r="I151" s="38"/>
      <c r="J151" s="38"/>
      <c r="K151" s="38"/>
      <c r="L151" s="38"/>
      <c r="M151" s="14"/>
      <c r="N151" s="14"/>
      <c r="O151" s="14"/>
    </row>
    <row r="152" spans="1:15" x14ac:dyDescent="0.25">
      <c r="A152" s="1"/>
      <c r="B152" s="12"/>
      <c r="C152" s="12"/>
      <c r="D152" s="12"/>
      <c r="E152" s="12"/>
      <c r="F152" s="12"/>
      <c r="G152" s="12"/>
      <c r="H152" s="1"/>
      <c r="I152" s="38"/>
      <c r="J152" s="38"/>
      <c r="K152" s="38"/>
      <c r="L152" s="38"/>
      <c r="M152" s="14"/>
      <c r="N152" s="14"/>
      <c r="O152" s="14"/>
    </row>
    <row r="153" spans="1:15" x14ac:dyDescent="0.25">
      <c r="A153" s="1"/>
      <c r="B153" s="12"/>
      <c r="C153" s="12"/>
      <c r="D153" s="12"/>
      <c r="E153" s="12"/>
      <c r="F153" s="12"/>
      <c r="G153" s="12"/>
      <c r="H153" s="1"/>
      <c r="I153" s="38"/>
      <c r="J153" s="38"/>
      <c r="K153" s="38"/>
      <c r="L153" s="38"/>
      <c r="M153" s="14"/>
      <c r="N153" s="14"/>
      <c r="O153" s="14"/>
    </row>
    <row r="154" spans="1:15" x14ac:dyDescent="0.25">
      <c r="A154" s="1"/>
      <c r="B154" s="12"/>
      <c r="C154" s="12"/>
      <c r="D154" s="12"/>
      <c r="E154" s="12"/>
      <c r="F154" s="12"/>
      <c r="G154" s="12"/>
      <c r="H154" s="1"/>
      <c r="I154" s="38"/>
      <c r="J154" s="38"/>
      <c r="K154" s="38"/>
      <c r="L154" s="38"/>
      <c r="M154" s="14"/>
      <c r="N154" s="14"/>
      <c r="O154" s="14"/>
    </row>
    <row r="155" spans="1:15" x14ac:dyDescent="0.25">
      <c r="A155" s="1"/>
      <c r="B155" s="12"/>
      <c r="C155" s="12"/>
      <c r="D155" s="12"/>
      <c r="E155" s="12"/>
      <c r="F155" s="12"/>
      <c r="G155" s="12"/>
      <c r="H155" s="1"/>
      <c r="I155" s="38"/>
      <c r="J155" s="38"/>
      <c r="K155" s="38"/>
      <c r="L155" s="38"/>
      <c r="M155" s="14"/>
      <c r="N155" s="14"/>
      <c r="O155" s="14"/>
    </row>
    <row r="156" spans="1:15" x14ac:dyDescent="0.25">
      <c r="A156" s="1"/>
      <c r="B156" s="12"/>
      <c r="C156" s="12"/>
      <c r="D156" s="12"/>
      <c r="E156" s="12"/>
      <c r="F156" s="12"/>
      <c r="G156" s="12"/>
      <c r="H156" s="1"/>
      <c r="I156" s="38"/>
      <c r="J156" s="38"/>
      <c r="K156" s="38"/>
      <c r="L156" s="38"/>
      <c r="M156" s="14"/>
      <c r="N156" s="14"/>
      <c r="O156" s="14"/>
    </row>
    <row r="157" spans="1:15" x14ac:dyDescent="0.25">
      <c r="A157" s="1"/>
      <c r="B157" s="12"/>
      <c r="C157" s="12"/>
      <c r="D157" s="12"/>
      <c r="E157" s="12"/>
      <c r="F157" s="12"/>
      <c r="G157" s="12"/>
      <c r="H157" s="1"/>
      <c r="I157" s="38"/>
      <c r="J157" s="38"/>
      <c r="K157" s="38"/>
      <c r="L157" s="38"/>
      <c r="M157" s="14"/>
      <c r="N157" s="14"/>
      <c r="O157" s="14"/>
    </row>
    <row r="158" spans="1:15" x14ac:dyDescent="0.25">
      <c r="A158" s="1"/>
      <c r="B158" s="12"/>
      <c r="C158" s="12"/>
      <c r="D158" s="12"/>
      <c r="E158" s="12"/>
      <c r="F158" s="12"/>
      <c r="G158" s="12"/>
      <c r="H158" s="1"/>
      <c r="I158" s="38"/>
      <c r="J158" s="38"/>
      <c r="K158" s="38"/>
      <c r="L158" s="38"/>
      <c r="M158" s="14"/>
      <c r="N158" s="14"/>
      <c r="O158" s="14"/>
    </row>
    <row r="159" spans="1:15" x14ac:dyDescent="0.25">
      <c r="A159" s="1"/>
      <c r="B159" s="12"/>
      <c r="C159" s="12"/>
      <c r="D159" s="12"/>
      <c r="E159" s="12"/>
      <c r="F159" s="12"/>
      <c r="G159" s="12"/>
      <c r="H159" s="1"/>
      <c r="I159" s="38"/>
      <c r="J159" s="38"/>
      <c r="K159" s="38"/>
      <c r="L159" s="38"/>
      <c r="M159" s="14"/>
      <c r="N159" s="14"/>
      <c r="O159" s="14"/>
    </row>
    <row r="160" spans="1:15" x14ac:dyDescent="0.25">
      <c r="A160" s="1"/>
      <c r="B160" s="12"/>
      <c r="C160" s="12"/>
      <c r="D160" s="12"/>
      <c r="E160" s="12"/>
      <c r="F160" s="12"/>
      <c r="G160" s="12"/>
      <c r="H160" s="1"/>
      <c r="I160" s="38"/>
      <c r="J160" s="38"/>
      <c r="K160" s="38"/>
      <c r="L160" s="38"/>
      <c r="M160" s="14"/>
      <c r="N160" s="14"/>
      <c r="O160" s="14"/>
    </row>
    <row r="161" spans="1:15" x14ac:dyDescent="0.25">
      <c r="A161" s="1"/>
      <c r="B161" s="12"/>
      <c r="C161" s="12"/>
      <c r="D161" s="12"/>
      <c r="E161" s="12"/>
      <c r="F161" s="12"/>
      <c r="G161" s="12"/>
      <c r="H161" s="1"/>
      <c r="I161" s="38"/>
      <c r="J161" s="38"/>
      <c r="K161" s="38"/>
      <c r="L161" s="38"/>
      <c r="M161" s="14"/>
      <c r="N161" s="14"/>
      <c r="O161" s="14"/>
    </row>
    <row r="162" spans="1:15" x14ac:dyDescent="0.25">
      <c r="A162" s="1"/>
      <c r="B162" s="12"/>
      <c r="C162" s="12"/>
      <c r="D162" s="12"/>
      <c r="E162" s="12"/>
      <c r="F162" s="12"/>
      <c r="G162" s="12"/>
      <c r="H162" s="1"/>
      <c r="I162" s="38"/>
      <c r="J162" s="38"/>
      <c r="K162" s="38"/>
      <c r="L162" s="38"/>
      <c r="M162" s="14"/>
      <c r="N162" s="14"/>
      <c r="O162" s="14"/>
    </row>
    <row r="163" spans="1:15" x14ac:dyDescent="0.25">
      <c r="A163" s="1"/>
      <c r="B163" s="12"/>
      <c r="C163" s="12"/>
      <c r="D163" s="12"/>
      <c r="E163" s="12"/>
      <c r="F163" s="12"/>
      <c r="G163" s="12"/>
      <c r="H163" s="1"/>
      <c r="I163" s="38"/>
      <c r="J163" s="38"/>
      <c r="K163" s="38"/>
      <c r="L163" s="38"/>
      <c r="M163" s="14"/>
      <c r="N163" s="14"/>
      <c r="O163" s="14"/>
    </row>
    <row r="164" spans="1:15" x14ac:dyDescent="0.25">
      <c r="A164" s="1"/>
      <c r="B164" s="12"/>
      <c r="C164" s="12"/>
      <c r="D164" s="12"/>
      <c r="E164" s="12"/>
      <c r="F164" s="12"/>
      <c r="G164" s="12"/>
      <c r="H164" s="1"/>
      <c r="I164" s="38"/>
      <c r="J164" s="38"/>
      <c r="K164" s="38"/>
      <c r="L164" s="38"/>
      <c r="M164" s="14"/>
      <c r="N164" s="14"/>
      <c r="O164" s="14"/>
    </row>
    <row r="165" spans="1:15" x14ac:dyDescent="0.25">
      <c r="A165" s="1"/>
      <c r="B165" s="12"/>
      <c r="C165" s="12"/>
      <c r="D165" s="12"/>
      <c r="E165" s="12"/>
      <c r="F165" s="12"/>
      <c r="G165" s="12"/>
      <c r="H165" s="1"/>
      <c r="I165" s="38"/>
      <c r="J165" s="38"/>
      <c r="K165" s="38"/>
      <c r="L165" s="38"/>
      <c r="M165" s="14"/>
      <c r="N165" s="14"/>
      <c r="O165" s="14"/>
    </row>
    <row r="166" spans="1:15" x14ac:dyDescent="0.25">
      <c r="A166" s="1"/>
      <c r="B166" s="12"/>
      <c r="C166" s="12"/>
      <c r="D166" s="12"/>
      <c r="E166" s="12"/>
      <c r="F166" s="12"/>
      <c r="G166" s="12"/>
      <c r="H166" s="1"/>
      <c r="I166" s="38"/>
      <c r="J166" s="38"/>
      <c r="K166" s="38"/>
      <c r="L166" s="38"/>
      <c r="M166" s="14"/>
      <c r="N166" s="14"/>
      <c r="O166" s="14"/>
    </row>
    <row r="167" spans="1:15" x14ac:dyDescent="0.25">
      <c r="A167" s="1"/>
      <c r="B167" s="12"/>
      <c r="C167" s="12"/>
      <c r="D167" s="12"/>
      <c r="E167" s="12"/>
      <c r="F167" s="12"/>
      <c r="G167" s="12"/>
      <c r="H167" s="1"/>
      <c r="I167" s="38"/>
      <c r="J167" s="38"/>
      <c r="K167" s="38"/>
      <c r="L167" s="38"/>
      <c r="M167" s="14"/>
      <c r="N167" s="14"/>
      <c r="O167" s="14"/>
    </row>
    <row r="168" spans="1:15" x14ac:dyDescent="0.25">
      <c r="A168" s="1"/>
      <c r="B168" s="12"/>
      <c r="C168" s="12"/>
      <c r="D168" s="12"/>
      <c r="E168" s="12"/>
      <c r="F168" s="12"/>
      <c r="G168" s="12"/>
      <c r="H168" s="1"/>
      <c r="I168" s="38"/>
      <c r="J168" s="38"/>
      <c r="K168" s="38"/>
      <c r="L168" s="38"/>
      <c r="M168" s="14"/>
      <c r="N168" s="14"/>
      <c r="O168" s="14"/>
    </row>
    <row r="169" spans="1:15" x14ac:dyDescent="0.25">
      <c r="A169" s="1"/>
      <c r="B169" s="12"/>
      <c r="C169" s="12"/>
      <c r="D169" s="12"/>
      <c r="E169" s="12"/>
      <c r="F169" s="12"/>
      <c r="G169" s="12"/>
      <c r="H169" s="1"/>
      <c r="I169" s="38"/>
      <c r="J169" s="38"/>
      <c r="K169" s="38"/>
      <c r="L169" s="38"/>
      <c r="M169" s="14"/>
      <c r="N169" s="14"/>
      <c r="O169" s="14"/>
    </row>
    <row r="170" spans="1:15" x14ac:dyDescent="0.25">
      <c r="A170" s="1"/>
      <c r="B170" s="12"/>
      <c r="C170" s="12"/>
      <c r="D170" s="12"/>
      <c r="E170" s="12"/>
      <c r="F170" s="12"/>
      <c r="G170" s="12"/>
      <c r="H170" s="1"/>
      <c r="I170" s="38"/>
      <c r="J170" s="38"/>
      <c r="K170" s="38"/>
      <c r="L170" s="38"/>
      <c r="M170" s="14"/>
      <c r="N170" s="14"/>
      <c r="O170" s="14"/>
    </row>
    <row r="171" spans="1:15" x14ac:dyDescent="0.25">
      <c r="A171" s="1"/>
      <c r="B171" s="12"/>
      <c r="C171" s="12"/>
      <c r="D171" s="12"/>
      <c r="E171" s="12"/>
      <c r="F171" s="12"/>
      <c r="G171" s="12"/>
      <c r="H171" s="1"/>
      <c r="I171" s="38"/>
      <c r="J171" s="38"/>
      <c r="K171" s="38"/>
      <c r="L171" s="38"/>
      <c r="M171" s="14"/>
      <c r="N171" s="14"/>
      <c r="O171" s="14"/>
    </row>
    <row r="172" spans="1:15" x14ac:dyDescent="0.25">
      <c r="A172" s="1"/>
      <c r="B172" s="12"/>
      <c r="C172" s="12"/>
      <c r="D172" s="12"/>
      <c r="E172" s="12"/>
      <c r="F172" s="12"/>
      <c r="G172" s="12"/>
      <c r="H172" s="1"/>
      <c r="I172" s="38"/>
      <c r="J172" s="38"/>
      <c r="K172" s="38"/>
      <c r="L172" s="38"/>
      <c r="M172" s="14"/>
      <c r="N172" s="14"/>
      <c r="O172" s="14"/>
    </row>
    <row r="173" spans="1:15" x14ac:dyDescent="0.25">
      <c r="A173" s="1"/>
      <c r="B173" s="12"/>
      <c r="C173" s="12"/>
      <c r="D173" s="12"/>
      <c r="E173" s="12"/>
      <c r="F173" s="12"/>
      <c r="G173" s="12"/>
      <c r="H173" s="1"/>
      <c r="I173" s="1"/>
      <c r="J173" s="1"/>
      <c r="K173" s="1"/>
      <c r="L173" s="1"/>
    </row>
    <row r="174" spans="1:15" x14ac:dyDescent="0.25">
      <c r="A174" s="1"/>
      <c r="B174" s="12"/>
      <c r="C174" s="12"/>
      <c r="D174" s="12"/>
      <c r="E174" s="12"/>
      <c r="F174" s="12"/>
      <c r="G174" s="12"/>
      <c r="H174" s="1"/>
      <c r="I174" s="1"/>
      <c r="J174" s="1"/>
      <c r="K174" s="1"/>
      <c r="L174" s="1"/>
    </row>
    <row r="175" spans="1:15" x14ac:dyDescent="0.25">
      <c r="A175" s="1"/>
      <c r="B175" s="12"/>
      <c r="C175" s="12"/>
      <c r="D175" s="12"/>
      <c r="E175" s="12"/>
      <c r="F175" s="12"/>
      <c r="G175" s="12"/>
      <c r="H175" s="1"/>
      <c r="I175" s="1"/>
      <c r="J175" s="1"/>
      <c r="K175" s="1"/>
      <c r="L175" s="1"/>
    </row>
    <row r="176" spans="1:15" x14ac:dyDescent="0.25">
      <c r="A176" s="1"/>
      <c r="B176" s="12"/>
      <c r="C176" s="12"/>
      <c r="D176" s="12"/>
      <c r="E176" s="12"/>
      <c r="F176" s="12"/>
      <c r="G176" s="12"/>
      <c r="H176" s="1"/>
      <c r="I176" s="1"/>
      <c r="J176" s="1"/>
      <c r="K176" s="1"/>
      <c r="L176" s="1"/>
    </row>
    <row r="177" spans="1:12" x14ac:dyDescent="0.25">
      <c r="A177" s="1"/>
      <c r="B177" s="12"/>
      <c r="C177" s="12"/>
      <c r="D177" s="12"/>
      <c r="E177" s="12"/>
      <c r="F177" s="12"/>
      <c r="G177" s="12"/>
      <c r="H177" s="1"/>
      <c r="I177" s="1"/>
      <c r="J177" s="1"/>
      <c r="K177" s="1"/>
      <c r="L177" s="1"/>
    </row>
    <row r="178" spans="1:12" x14ac:dyDescent="0.25">
      <c r="A178" s="1"/>
      <c r="B178" s="12"/>
      <c r="C178" s="12"/>
      <c r="D178" s="12"/>
      <c r="E178" s="12"/>
      <c r="F178" s="12"/>
      <c r="G178" s="12"/>
      <c r="H178" s="1"/>
      <c r="I178" s="1"/>
      <c r="J178" s="1"/>
      <c r="K178" s="1"/>
      <c r="L178" s="1"/>
    </row>
    <row r="179" spans="1:12" x14ac:dyDescent="0.25">
      <c r="A179" s="1"/>
      <c r="B179" s="12"/>
      <c r="C179" s="12"/>
      <c r="D179" s="12"/>
      <c r="E179" s="12"/>
      <c r="F179" s="12"/>
      <c r="G179" s="12"/>
      <c r="H179" s="1"/>
      <c r="I179" s="1"/>
      <c r="J179" s="1"/>
      <c r="K179" s="1"/>
      <c r="L179" s="1"/>
    </row>
    <row r="180" spans="1:12" x14ac:dyDescent="0.25">
      <c r="A180" s="1"/>
      <c r="B180" s="12"/>
      <c r="C180" s="12"/>
      <c r="D180" s="12"/>
      <c r="E180" s="12"/>
      <c r="F180" s="12"/>
      <c r="G180" s="12"/>
      <c r="H180" s="1"/>
      <c r="I180" s="1"/>
      <c r="J180" s="1"/>
      <c r="K180" s="1"/>
      <c r="L180" s="1"/>
    </row>
    <row r="181" spans="1:12" x14ac:dyDescent="0.25">
      <c r="A181" s="1"/>
      <c r="B181" s="12"/>
      <c r="C181" s="12"/>
      <c r="D181" s="12"/>
      <c r="E181" s="12"/>
      <c r="F181" s="12"/>
      <c r="G181" s="12"/>
      <c r="H181" s="1"/>
      <c r="I181" s="1"/>
      <c r="J181" s="1"/>
      <c r="K181" s="1"/>
      <c r="L181" s="1"/>
    </row>
    <row r="182" spans="1:12" x14ac:dyDescent="0.25">
      <c r="A182" s="1"/>
      <c r="B182" s="12"/>
      <c r="C182" s="12"/>
      <c r="D182" s="12"/>
      <c r="E182" s="12"/>
      <c r="F182" s="12"/>
      <c r="G182" s="12"/>
      <c r="H182" s="1"/>
      <c r="I182" s="1"/>
      <c r="J182" s="1"/>
      <c r="K182" s="1"/>
      <c r="L182" s="1"/>
    </row>
    <row r="183" spans="1:12" x14ac:dyDescent="0.25">
      <c r="A183" s="1"/>
      <c r="B183" s="12"/>
      <c r="C183" s="12"/>
      <c r="D183" s="12"/>
      <c r="E183" s="12"/>
      <c r="F183" s="12"/>
      <c r="G183" s="12"/>
      <c r="H183" s="1"/>
      <c r="I183" s="1"/>
      <c r="J183" s="1"/>
      <c r="K183" s="1"/>
      <c r="L183" s="1"/>
    </row>
    <row r="184" spans="1:12" x14ac:dyDescent="0.25">
      <c r="A184" s="1"/>
      <c r="B184" s="12"/>
      <c r="C184" s="12"/>
      <c r="D184" s="12"/>
      <c r="E184" s="12"/>
      <c r="F184" s="12"/>
      <c r="G184" s="12"/>
      <c r="H184" s="1"/>
      <c r="I184" s="1"/>
      <c r="J184" s="1"/>
      <c r="K184" s="1"/>
      <c r="L184" s="1"/>
    </row>
    <row r="185" spans="1:12" x14ac:dyDescent="0.25">
      <c r="A185" s="1"/>
      <c r="B185" s="12"/>
      <c r="C185" s="12"/>
      <c r="D185" s="12"/>
      <c r="E185" s="12"/>
      <c r="F185" s="12"/>
      <c r="G185" s="12"/>
      <c r="H185" s="1"/>
      <c r="I185" s="1"/>
      <c r="J185" s="1"/>
      <c r="K185" s="1"/>
      <c r="L185" s="1"/>
    </row>
    <row r="186" spans="1:12" x14ac:dyDescent="0.25">
      <c r="A186" s="1"/>
      <c r="B186" s="12"/>
      <c r="C186" s="12"/>
      <c r="D186" s="12"/>
      <c r="E186" s="12"/>
      <c r="F186" s="12"/>
      <c r="G186" s="12"/>
      <c r="H186" s="1"/>
      <c r="I186" s="1"/>
      <c r="J186" s="1"/>
      <c r="K186" s="1"/>
      <c r="L186" s="1"/>
    </row>
    <row r="187" spans="1:12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</row>
    <row r="188" spans="1:12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</row>
    <row r="189" spans="1:12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</row>
    <row r="190" spans="1:12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</row>
    <row r="191" spans="1:12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</row>
    <row r="192" spans="1:12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</row>
    <row r="193" spans="1:12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</row>
    <row r="194" spans="1:12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</row>
    <row r="195" spans="1:12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</row>
    <row r="196" spans="1:12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</row>
  </sheetData>
  <mergeCells count="244">
    <mergeCell ref="A15:A16"/>
    <mergeCell ref="B15:B16"/>
    <mergeCell ref="C15:C16"/>
    <mergeCell ref="D15:D16"/>
    <mergeCell ref="E15:H15"/>
    <mergeCell ref="I15:O15"/>
    <mergeCell ref="M18:M19"/>
    <mergeCell ref="O18:O19"/>
    <mergeCell ref="P19:P20"/>
    <mergeCell ref="A20:A24"/>
    <mergeCell ref="B20:B24"/>
    <mergeCell ref="C20:C24"/>
    <mergeCell ref="D20:D21"/>
    <mergeCell ref="E20:E21"/>
    <mergeCell ref="F20:F21"/>
    <mergeCell ref="G20:G21"/>
    <mergeCell ref="G18:G19"/>
    <mergeCell ref="H18:H19"/>
    <mergeCell ref="I18:I19"/>
    <mergeCell ref="J18:J19"/>
    <mergeCell ref="K18:K19"/>
    <mergeCell ref="L18:L19"/>
    <mergeCell ref="A18:A19"/>
    <mergeCell ref="B18:B19"/>
    <mergeCell ref="H20:H21"/>
    <mergeCell ref="C18:C19"/>
    <mergeCell ref="D18:D19"/>
    <mergeCell ref="E18:E19"/>
    <mergeCell ref="F18:F19"/>
    <mergeCell ref="L25:L26"/>
    <mergeCell ref="M25:M26"/>
    <mergeCell ref="O25:O26"/>
    <mergeCell ref="N20:N21"/>
    <mergeCell ref="O20:O21"/>
    <mergeCell ref="I20:I21"/>
    <mergeCell ref="J20:J21"/>
    <mergeCell ref="K20:K21"/>
    <mergeCell ref="L20:L21"/>
    <mergeCell ref="M20:M21"/>
    <mergeCell ref="I25:I26"/>
    <mergeCell ref="J25:J26"/>
    <mergeCell ref="K25:K26"/>
    <mergeCell ref="A25:A26"/>
    <mergeCell ref="B25:B26"/>
    <mergeCell ref="C25:C26"/>
    <mergeCell ref="D25:D26"/>
    <mergeCell ref="E25:E26"/>
    <mergeCell ref="F25:F26"/>
    <mergeCell ref="G25:G26"/>
    <mergeCell ref="H25:H26"/>
    <mergeCell ref="L36:L37"/>
    <mergeCell ref="D36:D37"/>
    <mergeCell ref="E36:E37"/>
    <mergeCell ref="F36:F37"/>
    <mergeCell ref="A30:A32"/>
    <mergeCell ref="B30:B32"/>
    <mergeCell ref="C30:C32"/>
    <mergeCell ref="A33:A35"/>
    <mergeCell ref="B33:B35"/>
    <mergeCell ref="C33:C35"/>
    <mergeCell ref="E38:E39"/>
    <mergeCell ref="F38:F39"/>
    <mergeCell ref="G38:G39"/>
    <mergeCell ref="H38:H39"/>
    <mergeCell ref="I38:I39"/>
    <mergeCell ref="J38:J39"/>
    <mergeCell ref="K38:K39"/>
    <mergeCell ref="G36:G37"/>
    <mergeCell ref="H36:H37"/>
    <mergeCell ref="I36:I37"/>
    <mergeCell ref="J36:J37"/>
    <mergeCell ref="K36:K37"/>
    <mergeCell ref="J40:J41"/>
    <mergeCell ref="K40:K41"/>
    <mergeCell ref="L40:L41"/>
    <mergeCell ref="M40:M41"/>
    <mergeCell ref="O40:O41"/>
    <mergeCell ref="A42:A44"/>
    <mergeCell ref="B42:B44"/>
    <mergeCell ref="C42:C44"/>
    <mergeCell ref="L38:L39"/>
    <mergeCell ref="M38:M39"/>
    <mergeCell ref="N38:N39"/>
    <mergeCell ref="O38:O39"/>
    <mergeCell ref="D40:D41"/>
    <mergeCell ref="E40:E41"/>
    <mergeCell ref="F40:F41"/>
    <mergeCell ref="G40:G41"/>
    <mergeCell ref="H40:H41"/>
    <mergeCell ref="I40:I41"/>
    <mergeCell ref="A36:A41"/>
    <mergeCell ref="B36:B41"/>
    <mergeCell ref="C36:C41"/>
    <mergeCell ref="M36:M37"/>
    <mergeCell ref="O36:O37"/>
    <mergeCell ref="D38:D39"/>
    <mergeCell ref="A51:A52"/>
    <mergeCell ref="B51:B52"/>
    <mergeCell ref="C51:C52"/>
    <mergeCell ref="A53:A54"/>
    <mergeCell ref="B53:B54"/>
    <mergeCell ref="C53:C54"/>
    <mergeCell ref="A45:A47"/>
    <mergeCell ref="B45:B47"/>
    <mergeCell ref="C45:C47"/>
    <mergeCell ref="A48:A50"/>
    <mergeCell ref="B48:B50"/>
    <mergeCell ref="C48:C50"/>
    <mergeCell ref="A60:A61"/>
    <mergeCell ref="B60:B61"/>
    <mergeCell ref="C60:C61"/>
    <mergeCell ref="A64:A66"/>
    <mergeCell ref="B64:B66"/>
    <mergeCell ref="C64:C66"/>
    <mergeCell ref="A55:A56"/>
    <mergeCell ref="B55:B56"/>
    <mergeCell ref="C55:C56"/>
    <mergeCell ref="A57:A59"/>
    <mergeCell ref="B57:B59"/>
    <mergeCell ref="C57:C59"/>
    <mergeCell ref="A73:A74"/>
    <mergeCell ref="B73:B74"/>
    <mergeCell ref="C73:C74"/>
    <mergeCell ref="A75:A76"/>
    <mergeCell ref="B75:B76"/>
    <mergeCell ref="C75:C76"/>
    <mergeCell ref="A67:A69"/>
    <mergeCell ref="B67:B69"/>
    <mergeCell ref="C67:C69"/>
    <mergeCell ref="A70:A72"/>
    <mergeCell ref="B70:B72"/>
    <mergeCell ref="C70:C72"/>
    <mergeCell ref="J75:J76"/>
    <mergeCell ref="K75:K76"/>
    <mergeCell ref="L75:L76"/>
    <mergeCell ref="M75:M76"/>
    <mergeCell ref="O75:O76"/>
    <mergeCell ref="A77:A78"/>
    <mergeCell ref="B77:B78"/>
    <mergeCell ref="C77:C78"/>
    <mergeCell ref="D75:D76"/>
    <mergeCell ref="E75:E76"/>
    <mergeCell ref="F75:F76"/>
    <mergeCell ref="G75:G76"/>
    <mergeCell ref="H75:H76"/>
    <mergeCell ref="I75:I76"/>
    <mergeCell ref="M83:M84"/>
    <mergeCell ref="O83:O84"/>
    <mergeCell ref="D86:D87"/>
    <mergeCell ref="E86:E87"/>
    <mergeCell ref="F86:F87"/>
    <mergeCell ref="G86:G87"/>
    <mergeCell ref="H86:H87"/>
    <mergeCell ref="I86:I87"/>
    <mergeCell ref="J86:J87"/>
    <mergeCell ref="K86:K87"/>
    <mergeCell ref="G83:G84"/>
    <mergeCell ref="H83:H84"/>
    <mergeCell ref="I83:I84"/>
    <mergeCell ref="J83:J84"/>
    <mergeCell ref="K83:K84"/>
    <mergeCell ref="L83:L84"/>
    <mergeCell ref="D83:D84"/>
    <mergeCell ref="E83:E84"/>
    <mergeCell ref="F83:F84"/>
    <mergeCell ref="O86:O87"/>
    <mergeCell ref="I88:I89"/>
    <mergeCell ref="J88:J89"/>
    <mergeCell ref="K88:K89"/>
    <mergeCell ref="L88:L89"/>
    <mergeCell ref="M88:M89"/>
    <mergeCell ref="O88:O89"/>
    <mergeCell ref="L86:L87"/>
    <mergeCell ref="M86:M87"/>
    <mergeCell ref="A88:A92"/>
    <mergeCell ref="B88:B92"/>
    <mergeCell ref="C88:C92"/>
    <mergeCell ref="D88:D89"/>
    <mergeCell ref="E88:E89"/>
    <mergeCell ref="F88:F89"/>
    <mergeCell ref="G88:G89"/>
    <mergeCell ref="H88:H89"/>
    <mergeCell ref="A83:A87"/>
    <mergeCell ref="B83:B87"/>
    <mergeCell ref="C83:C87"/>
    <mergeCell ref="J91:J92"/>
    <mergeCell ref="K91:K92"/>
    <mergeCell ref="L91:L92"/>
    <mergeCell ref="M91:M92"/>
    <mergeCell ref="O91:O92"/>
    <mergeCell ref="A93:A96"/>
    <mergeCell ref="B93:B96"/>
    <mergeCell ref="C93:C96"/>
    <mergeCell ref="D95:D96"/>
    <mergeCell ref="E95:E96"/>
    <mergeCell ref="D91:D92"/>
    <mergeCell ref="E91:E92"/>
    <mergeCell ref="F91:F92"/>
    <mergeCell ref="G91:G92"/>
    <mergeCell ref="H91:H92"/>
    <mergeCell ref="I91:I92"/>
    <mergeCell ref="L95:L96"/>
    <mergeCell ref="M95:M96"/>
    <mergeCell ref="O95:O96"/>
    <mergeCell ref="A97:A98"/>
    <mergeCell ref="B97:B98"/>
    <mergeCell ref="C97:C98"/>
    <mergeCell ref="D97:D98"/>
    <mergeCell ref="E97:E98"/>
    <mergeCell ref="F97:F98"/>
    <mergeCell ref="G97:G98"/>
    <mergeCell ref="F95:F96"/>
    <mergeCell ref="G95:G96"/>
    <mergeCell ref="H95:H96"/>
    <mergeCell ref="I95:I96"/>
    <mergeCell ref="J95:J96"/>
    <mergeCell ref="K95:K96"/>
    <mergeCell ref="O97:O98"/>
    <mergeCell ref="H97:H98"/>
    <mergeCell ref="I97:I98"/>
    <mergeCell ref="J97:J98"/>
    <mergeCell ref="K97:K98"/>
    <mergeCell ref="L97:L98"/>
    <mergeCell ref="A100:A102"/>
    <mergeCell ref="B100:B102"/>
    <mergeCell ref="C100:C102"/>
    <mergeCell ref="A105:A109"/>
    <mergeCell ref="B105:B109"/>
    <mergeCell ref="C105:C109"/>
    <mergeCell ref="D105:D106"/>
    <mergeCell ref="E105:E106"/>
    <mergeCell ref="F105:F106"/>
    <mergeCell ref="M97:M98"/>
    <mergeCell ref="M105:M106"/>
    <mergeCell ref="O105:O106"/>
    <mergeCell ref="B111:G111"/>
    <mergeCell ref="J111:L111"/>
    <mergeCell ref="B113:C113"/>
    <mergeCell ref="G105:G106"/>
    <mergeCell ref="H105:H106"/>
    <mergeCell ref="I105:I106"/>
    <mergeCell ref="J105:J106"/>
    <mergeCell ref="K105:K106"/>
    <mergeCell ref="L105:L106"/>
  </mergeCells>
  <printOptions horizontalCentered="1"/>
  <pageMargins left="1.3779527559055118" right="0.39370078740157483" top="0.78740157480314965" bottom="0.78740157480314965" header="0.31496062992125984" footer="0.31496062992125984"/>
  <pageSetup paperSize="9" scale="35" fitToHeight="3" orientation="landscape" r:id="rId1"/>
  <headerFooter>
    <oddFooter>&amp;CСтраница &amp;P</oddFooter>
  </headerFooter>
  <rowBreaks count="2" manualBreakCount="2">
    <brk id="50" max="14" man="1"/>
    <brk id="80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2016-2020 с уточнениями 17.04</vt:lpstr>
      <vt:lpstr>2016-2020 с уточнениями 10.04</vt:lpstr>
      <vt:lpstr>'2016-2020 с уточнениями 10.04'!Область_печати</vt:lpstr>
      <vt:lpstr>'2016-2020 с уточнениями 17.04'!Область_печати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2019-04-17T12:22:10Z</dcterms:modified>
</cp:coreProperties>
</file>