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tabRatio="601"/>
  </bookViews>
  <sheets>
    <sheet name="2016-2020" sheetId="4" r:id="rId1"/>
  </sheets>
  <definedNames>
    <definedName name="_xlnm.Print_Area" localSheetId="0">'2016-2020'!$A$2:$O$110</definedName>
  </definedNames>
  <calcPr calcId="144525"/>
</workbook>
</file>

<file path=xl/calcChain.xml><?xml version="1.0" encoding="utf-8"?>
<calcChain xmlns="http://schemas.openxmlformats.org/spreadsheetml/2006/main">
  <c r="I18" i="4" l="1"/>
  <c r="I39" i="4"/>
  <c r="O39" i="4"/>
  <c r="N39" i="4"/>
  <c r="M39" i="4"/>
  <c r="L39" i="4"/>
  <c r="K39" i="4"/>
  <c r="J39" i="4"/>
  <c r="I45" i="4"/>
  <c r="O34" i="4"/>
  <c r="N34" i="4"/>
  <c r="M34" i="4"/>
  <c r="L34" i="4"/>
  <c r="K34" i="4"/>
  <c r="J34" i="4"/>
  <c r="O31" i="4"/>
  <c r="N31" i="4"/>
  <c r="M31" i="4"/>
  <c r="J31" i="4"/>
  <c r="L92" i="4"/>
  <c r="O92" i="4"/>
  <c r="M92" i="4"/>
  <c r="L95" i="4"/>
  <c r="L89" i="4" s="1"/>
  <c r="L88" i="4"/>
  <c r="O88" i="4"/>
  <c r="M88" i="4"/>
  <c r="L83" i="4"/>
  <c r="O83" i="4"/>
  <c r="M83" i="4"/>
  <c r="M22" i="4" s="1"/>
  <c r="O22" i="4"/>
  <c r="N22" i="4"/>
  <c r="I99" i="4"/>
  <c r="L86" i="4"/>
  <c r="L20" i="4" s="1"/>
  <c r="K83" i="4" l="1"/>
  <c r="I83" i="4" s="1"/>
  <c r="O104" i="4" l="1"/>
  <c r="M104" i="4"/>
  <c r="I100" i="4"/>
  <c r="I98" i="4"/>
  <c r="I80" i="4"/>
  <c r="I63" i="4"/>
  <c r="I25" i="4"/>
  <c r="L73" i="4"/>
  <c r="I101" i="4" l="1"/>
  <c r="L64" i="4"/>
  <c r="L70" i="4"/>
  <c r="L67" i="4"/>
  <c r="L43" i="4"/>
  <c r="L31" i="4" s="1"/>
  <c r="L46" i="4"/>
  <c r="L61" i="4"/>
  <c r="L22" i="4" l="1"/>
  <c r="L104" i="4" s="1"/>
  <c r="K79" i="4" l="1"/>
  <c r="I79" i="4" s="1"/>
  <c r="L56" i="4" l="1"/>
  <c r="L77" i="4"/>
  <c r="P101" i="4" l="1"/>
  <c r="L81" i="4"/>
  <c r="O30" i="4"/>
  <c r="M30" i="4"/>
  <c r="L30" i="4"/>
  <c r="L75" i="4" l="1"/>
  <c r="L68" i="4" l="1"/>
  <c r="L71" i="4"/>
  <c r="L65" i="4"/>
  <c r="I75" i="4"/>
  <c r="I62" i="4"/>
  <c r="I57" i="4"/>
  <c r="I55" i="4" l="1"/>
  <c r="I53" i="4"/>
  <c r="L91" i="4" l="1"/>
  <c r="O95" i="4"/>
  <c r="M95" i="4"/>
  <c r="O61" i="4"/>
  <c r="M61" i="4"/>
  <c r="L44" i="4"/>
  <c r="L93" i="4" l="1"/>
  <c r="L84" i="4"/>
  <c r="M84" i="4"/>
  <c r="M89" i="4"/>
  <c r="M93" i="4"/>
  <c r="O89" i="4"/>
  <c r="O84" i="4"/>
  <c r="O93" i="4"/>
  <c r="L37" i="4"/>
  <c r="O81" i="4"/>
  <c r="O37" i="4" s="1"/>
  <c r="M81" i="4"/>
  <c r="M37" i="4" s="1"/>
  <c r="L102" i="4"/>
  <c r="J20" i="4"/>
  <c r="N20" i="4"/>
  <c r="K20" i="4"/>
  <c r="M73" i="4"/>
  <c r="M65" i="4" s="1"/>
  <c r="O73" i="4"/>
  <c r="O91" i="4"/>
  <c r="M91" i="4"/>
  <c r="O86" i="4"/>
  <c r="O20" i="4" s="1"/>
  <c r="M86" i="4"/>
  <c r="M20" i="4" s="1"/>
  <c r="M102" i="4" s="1"/>
  <c r="K95" i="4"/>
  <c r="K73" i="4"/>
  <c r="K88" i="4"/>
  <c r="I88" i="4" s="1"/>
  <c r="K92" i="4"/>
  <c r="I92" i="4" s="1"/>
  <c r="K70" i="4"/>
  <c r="I70" i="4" s="1"/>
  <c r="K67" i="4"/>
  <c r="I67" i="4" s="1"/>
  <c r="K64" i="4"/>
  <c r="K61" i="4"/>
  <c r="J22" i="4"/>
  <c r="O49" i="4"/>
  <c r="N49" i="4"/>
  <c r="M49" i="4"/>
  <c r="L49" i="4"/>
  <c r="K49" i="4"/>
  <c r="I49" i="4" s="1"/>
  <c r="J49" i="4"/>
  <c r="K46" i="4"/>
  <c r="I46" i="4" s="1"/>
  <c r="K43" i="4"/>
  <c r="O56" i="4"/>
  <c r="O44" i="4" s="1"/>
  <c r="M56" i="4"/>
  <c r="I43" i="4" l="1"/>
  <c r="K31" i="4"/>
  <c r="I31" i="4" s="1"/>
  <c r="I64" i="4"/>
  <c r="I34" i="4"/>
  <c r="I91" i="4"/>
  <c r="O102" i="4"/>
  <c r="I102" i="4" s="1"/>
  <c r="I56" i="4"/>
  <c r="M44" i="4"/>
  <c r="K22" i="4"/>
  <c r="I22" i="4" s="1"/>
  <c r="K44" i="4"/>
  <c r="I61" i="4"/>
  <c r="I20" i="4"/>
  <c r="I81" i="4"/>
  <c r="I86" i="4"/>
  <c r="K104" i="4" l="1"/>
  <c r="I104" i="4" s="1"/>
  <c r="L47" i="4"/>
  <c r="L50" i="4"/>
  <c r="K29" i="4" l="1"/>
  <c r="K84" i="4" l="1"/>
  <c r="I77" i="4" l="1"/>
  <c r="O69" i="4"/>
  <c r="M66" i="4"/>
  <c r="L69" i="4" l="1"/>
  <c r="I78" i="4"/>
  <c r="L66" i="4"/>
  <c r="L36" i="4" s="1"/>
  <c r="L72" i="4"/>
  <c r="M69" i="4"/>
  <c r="O72" i="4"/>
  <c r="O66" i="4"/>
  <c r="M72" i="4"/>
  <c r="M36" i="4"/>
  <c r="O65" i="4"/>
  <c r="O35" i="4" s="1"/>
  <c r="M68" i="4"/>
  <c r="O45" i="4"/>
  <c r="O33" i="4" s="1"/>
  <c r="O41" i="4"/>
  <c r="L51" i="4"/>
  <c r="O28" i="4"/>
  <c r="I72" i="4" l="1"/>
  <c r="I66" i="4"/>
  <c r="I69" i="4"/>
  <c r="O36" i="4"/>
  <c r="O24" i="4"/>
  <c r="M71" i="4"/>
  <c r="O68" i="4"/>
  <c r="O71" i="4"/>
  <c r="O26" i="4"/>
  <c r="M48" i="4"/>
  <c r="O48" i="4"/>
  <c r="O32" i="4"/>
  <c r="O23" i="4" s="1"/>
  <c r="O51" i="4"/>
  <c r="O18" i="4" l="1"/>
  <c r="O106" i="4"/>
  <c r="O105" i="4"/>
  <c r="O47" i="4"/>
  <c r="L32" i="4"/>
  <c r="O50" i="4"/>
  <c r="J36" i="4"/>
  <c r="J95" i="4"/>
  <c r="J84" i="4" s="1"/>
  <c r="J93" i="4"/>
  <c r="K74" i="4"/>
  <c r="J73" i="4"/>
  <c r="I73" i="4" s="1"/>
  <c r="J68" i="4"/>
  <c r="L35" i="4"/>
  <c r="J65" i="4"/>
  <c r="I54" i="4"/>
  <c r="J52" i="4"/>
  <c r="I52" i="4" s="1"/>
  <c r="M51" i="4"/>
  <c r="K51" i="4"/>
  <c r="J51" i="4"/>
  <c r="L48" i="4"/>
  <c r="K48" i="4"/>
  <c r="J48" i="4"/>
  <c r="M45" i="4"/>
  <c r="M33" i="4" s="1"/>
  <c r="M24" i="4" s="1"/>
  <c r="M106" i="4" s="1"/>
  <c r="L45" i="4"/>
  <c r="L33" i="4" s="1"/>
  <c r="L24" i="4" s="1"/>
  <c r="K45" i="4"/>
  <c r="K33" i="4" s="1"/>
  <c r="J45" i="4"/>
  <c r="M32" i="4"/>
  <c r="J44" i="4"/>
  <c r="I44" i="4" s="1"/>
  <c r="J37" i="4"/>
  <c r="I37" i="4" s="1"/>
  <c r="K36" i="4"/>
  <c r="M28" i="4"/>
  <c r="K30" i="4"/>
  <c r="J30" i="4"/>
  <c r="I30" i="4" s="1"/>
  <c r="J29" i="4"/>
  <c r="I29" i="4" s="1"/>
  <c r="J41" i="4" l="1"/>
  <c r="I84" i="4"/>
  <c r="I41" i="4" s="1"/>
  <c r="L106" i="4"/>
  <c r="I48" i="4"/>
  <c r="L28" i="4"/>
  <c r="L26" i="4"/>
  <c r="J33" i="4"/>
  <c r="I33" i="4" s="1"/>
  <c r="J35" i="4"/>
  <c r="K28" i="4"/>
  <c r="K26" i="4"/>
  <c r="I51" i="4"/>
  <c r="I36" i="4"/>
  <c r="J32" i="4"/>
  <c r="K47" i="4"/>
  <c r="K71" i="4"/>
  <c r="J89" i="4"/>
  <c r="I95" i="4"/>
  <c r="K32" i="4"/>
  <c r="M50" i="4"/>
  <c r="M47" i="4"/>
  <c r="M26" i="4"/>
  <c r="K24" i="4"/>
  <c r="K106" i="4" s="1"/>
  <c r="J71" i="4"/>
  <c r="I71" i="4" s="1"/>
  <c r="J47" i="4"/>
  <c r="K50" i="4"/>
  <c r="K65" i="4"/>
  <c r="K35" i="4" s="1"/>
  <c r="J26" i="4"/>
  <c r="I26" i="4" s="1"/>
  <c r="J50" i="4"/>
  <c r="K68" i="4"/>
  <c r="I68" i="4" s="1"/>
  <c r="K93" i="4"/>
  <c r="I93" i="4" s="1"/>
  <c r="J24" i="4"/>
  <c r="I24" i="4" s="1"/>
  <c r="J28" i="4"/>
  <c r="I28" i="4" s="1"/>
  <c r="K41" i="4"/>
  <c r="K89" i="4"/>
  <c r="I32" i="4" l="1"/>
  <c r="I65" i="4"/>
  <c r="K23" i="4"/>
  <c r="K105" i="4" s="1"/>
  <c r="I47" i="4"/>
  <c r="J106" i="4"/>
  <c r="I106" i="4" s="1"/>
  <c r="I89" i="4"/>
  <c r="I50" i="4"/>
  <c r="J23" i="4"/>
  <c r="M35" i="4"/>
  <c r="I35" i="4" s="1"/>
  <c r="L41" i="4"/>
  <c r="L23" i="4" s="1"/>
  <c r="M41" i="4"/>
  <c r="L105" i="4" l="1"/>
  <c r="L18" i="4"/>
  <c r="K18" i="4"/>
  <c r="J105" i="4"/>
  <c r="M23" i="4"/>
  <c r="M105" i="4" s="1"/>
  <c r="I23" i="4" l="1"/>
  <c r="M18" i="4"/>
  <c r="I105" i="4"/>
  <c r="I111" i="4"/>
  <c r="J74" i="4"/>
  <c r="I74" i="4" s="1"/>
</calcChain>
</file>

<file path=xl/sharedStrings.xml><?xml version="1.0" encoding="utf-8"?>
<sst xmlns="http://schemas.openxmlformats.org/spreadsheetml/2006/main" count="180" uniqueCount="75">
  <si>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</si>
  <si>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</si>
  <si>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</si>
  <si>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</si>
  <si>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</si>
  <si>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</si>
  <si>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</si>
  <si>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</si>
  <si>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</si>
  <si>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</si>
  <si>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</si>
  <si>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</si>
  <si>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2016 год</t>
  </si>
  <si>
    <t>2017 год</t>
  </si>
  <si>
    <t>2018 год</t>
  </si>
  <si>
    <t>Бюджет МО "Город Астрахань"</t>
  </si>
  <si>
    <t>Внебюджетные средства</t>
  </si>
  <si>
    <t>Исполнитель: С.Е.Слувко                         тел: 31-79-85</t>
  </si>
  <si>
    <t>Итого по муниципальной программе</t>
  </si>
  <si>
    <t>Подпрограмма № 2.                                                                                        «Обеспечение деятельности подведомственных учреждений в сфере дополнительного образования»</t>
  </si>
  <si>
    <t>Подпрограмма № 3.                                                                                         "Обеспечение деятельности подведомственных учреждений в сфере библиотечной системы"</t>
  </si>
  <si>
    <t>Муниципальная программа муниципального образования "Город Астрахань"                                                      "Развитие культуры муниципального образования "Город Астрахань"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</si>
  <si>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</si>
  <si>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</si>
  <si>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</si>
  <si>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</si>
  <si>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</si>
  <si>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Подпрограмма № 1.                                                                                   «Развитие культурно - досуговой деятельности на территории муниципального образования «Город Астрахань»</t>
  </si>
  <si>
    <t>муниципального образования "Город Астрахань"</t>
  </si>
  <si>
    <t>Федеральный бюджет</t>
  </si>
  <si>
    <t>Управление по капитальному строительству администрации муниципального образования "Город Астрахань", управление культуры администрации муниципального образования "Город Астрахань"</t>
  </si>
  <si>
    <t>-</t>
  </si>
  <si>
    <t>2019 год</t>
  </si>
  <si>
    <t>Областной бюджет</t>
  </si>
  <si>
    <t>Начальник управления культуры администрации муниципального образования "Город Астрахань"</t>
  </si>
  <si>
    <t>А.Е.Хомутова</t>
  </si>
  <si>
    <t>к постановлению администрации</t>
  </si>
  <si>
    <t>от___________ №____________</t>
  </si>
  <si>
    <t>2020 год</t>
  </si>
  <si>
    <t>Бюджет Астраханской области</t>
  </si>
  <si>
    <t>Приложение 3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</si>
  <si>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</si>
  <si>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</si>
  <si>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</si>
  <si>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</si>
  <si>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Обеспечение транспортным обслуживанием культурно- массовых мероприятий, проводимых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</si>
  <si>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</si>
  <si>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Задача 1.4.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</si>
  <si>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</si>
  <si>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</si>
  <si>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</si>
  <si>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Развитие жанров художественно-самодеятельного творчества, 
в том числе организация кружковой работы</t>
    </r>
  </si>
  <si>
    <r>
      <t xml:space="preserve">Мероприятие 1.1.3.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</si>
  <si>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>Мероприятие 1.1.4</t>
    </r>
    <r>
      <rPr>
        <sz val="12"/>
        <color theme="1"/>
        <rFont val="Times New Roman"/>
        <family val="1"/>
        <charset val="204"/>
      </rPr>
      <t>.                                                                                        Организация и проведение мероприятий в рамках празднования 300- летия Астраханской Губернии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</si>
  <si>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</si>
  <si>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</si>
  <si>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обасти искусств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</si>
  <si>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</si>
  <si>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</si>
  <si>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</si>
  <si>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</si>
  <si>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Мероприятие 1.1.4.</t>
    </r>
    <r>
      <rPr>
        <sz val="12"/>
        <color theme="1"/>
        <rFont val="Times New Roman"/>
        <family val="1"/>
        <charset val="204"/>
      </rPr>
      <t xml:space="preserve"> Ремонтные и ремонтно-реставрационные работы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</si>
  <si>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</si>
  <si>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r>
      <rPr>
        <b/>
        <sz val="12"/>
        <color theme="1"/>
        <rFont val="Times New Roman"/>
        <family val="1"/>
        <charset val="204"/>
      </rPr>
      <t>Цель 1</t>
    </r>
    <r>
      <rPr>
        <sz val="12"/>
        <color theme="1"/>
        <rFont val="Times New Roman"/>
        <family val="1"/>
        <charset val="204"/>
      </rPr>
      <t>.    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</si>
  <si>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</si>
  <si>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</si>
  <si>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r>
      <t>Мероприятие 1.1.2.</t>
    </r>
    <r>
      <rPr>
        <sz val="12"/>
        <color theme="1"/>
        <rFont val="Times New Roman"/>
        <family val="1"/>
        <charset val="204"/>
      </rPr>
      <t xml:space="preserve"> Формирование книжного фонда МКУК «ЦГБС»</t>
    </r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</si>
  <si>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</si>
  <si>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t>Управление культуры администрации города Астрахани  МКУК «ЦГБС»</t>
  </si>
  <si>
    <t>Приложение 2</t>
  </si>
  <si>
    <t>к муниципальной программе муниципального</t>
  </si>
  <si>
    <t xml:space="preserve">образования "Город Астрахань" "Развитие культуры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</si>
  <si>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</si>
  <si>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t>Управление культуры администрации муниципального образования "Город Астрахань",МБУК "АДК "Аркадия", МБУК "ЦГБС", учреждения доп. образования в области искусств</t>
  </si>
  <si>
    <r>
      <rPr>
        <b/>
        <sz val="12"/>
        <color theme="1"/>
        <rFont val="Times New Roman"/>
        <family val="1"/>
        <charset val="204"/>
      </rPr>
      <t>Основное мероприятие 1.1.</t>
    </r>
    <r>
      <rPr>
        <sz val="12"/>
        <color theme="1"/>
        <rFont val="Times New Roman"/>
        <family val="1"/>
        <charset val="204"/>
      </rPr>
      <t xml:space="preserve">
Проведение ремонтных работ и мероприятий по модернизации материально-технической базы в муниципальных учреждениях культуры и учреждениях дополнительного образования в области искусств  в  рамках
исполнения наказов избирателей депутатам Городской Думы муниципального образования «Город Астрахань»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</si>
</sst>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р_._-;\-* #,##0.00_р_._-;_-* &quot;-&quot;??_р_._-;_-@_-"/>
    <numFmt numFmtId="164" formatCode="#,##0.0"/>
    <numFmt numFmtId="165" formatCode="_-* #,##0_р_._-;\-* #,##0_р_._-;_-* &quot;-&quot;??_р_._-;_-@_-"/>
    <numFmt numFmtId="166" formatCode="_-* #,##0.0_р_._-;\-* #,##0.0_р_._-;_-* &quot;-&quot;??_р_._-;_-@_-"/>
    <numFmt numFmtId="167" formatCode="_-* #,##0.0_р_._-;\-* #,##0.0_р_._-;_-* &quot;-&quot;?_р_.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68">
    <xf numFmtId="0" fontId="0" fillId="0" borderId="0" xfId="0"/>
    <xf numFmtId="0" fontId="0" fillId="0" borderId="0" xfId="0" applyFont="1"/>
    <xf numFmtId="0" fontId="0" fillId="0" borderId="0" xfId="0" applyFont="1" applyBorder="1"/>
    <xf numFmtId="0" fontId="3" fillId="0" borderId="0" xfId="0" applyFont="1"/>
    <xf numFmtId="0" fontId="2" fillId="0" borderId="0" xfId="0" applyFont="1"/>
    <xf numFmtId="0" fontId="1" fillId="0" borderId="0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Border="1" applyAlignment="1">
      <alignment horizontal="left" vertical="top" wrapText="1"/>
    </xf>
    <xf numFmtId="166" fontId="0" fillId="0" borderId="0" xfId="0" applyNumberFormat="1"/>
    <xf numFmtId="167" fontId="0" fillId="0" borderId="0" xfId="0" applyNumberFormat="1"/>
    <xf numFmtId="166" fontId="2" fillId="0" borderId="0" xfId="0" applyNumberFormat="1" applyFont="1"/>
    <xf numFmtId="0" fontId="0" fillId="0" borderId="0" xfId="0" applyFont="1" applyBorder="1" applyAlignment="1">
      <alignment horizontal="left" vertical="top"/>
    </xf>
    <xf numFmtId="0" fontId="2" fillId="0" borderId="0" xfId="0" applyFont="1" applyBorder="1"/>
    <xf numFmtId="167" fontId="6" fillId="0" borderId="0" xfId="0" applyNumberFormat="1" applyFont="1"/>
    <xf numFmtId="0" fontId="1" fillId="0" borderId="0" xfId="0" applyFont="1" applyBorder="1"/>
    <xf numFmtId="0" fontId="1" fillId="0" borderId="0" xfId="0" applyFont="1"/>
    <xf numFmtId="166" fontId="3" fillId="2" borderId="0" xfId="0" applyNumberFormat="1" applyFont="1" applyFill="1" applyBorder="1" applyAlignment="1">
      <alignment horizontal="center" vertical="center" wrapText="1"/>
    </xf>
    <xf numFmtId="43" fontId="0" fillId="0" borderId="0" xfId="0" applyNumberFormat="1"/>
    <xf numFmtId="0" fontId="5" fillId="2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2" borderId="0" xfId="0" applyFont="1" applyFill="1"/>
    <xf numFmtId="0" fontId="2" fillId="2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167" fontId="5" fillId="2" borderId="6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167" fontId="5" fillId="2" borderId="1" xfId="0" applyNumberFormat="1" applyFont="1" applyFill="1" applyBorder="1" applyAlignment="1">
      <alignment horizontal="center" vertical="center" wrapText="1"/>
    </xf>
    <xf numFmtId="167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/>
    <xf numFmtId="0" fontId="2" fillId="2" borderId="1" xfId="0" applyFont="1" applyFill="1" applyBorder="1"/>
    <xf numFmtId="164" fontId="5" fillId="2" borderId="1" xfId="0" applyNumberFormat="1" applyFont="1" applyFill="1" applyBorder="1"/>
    <xf numFmtId="164" fontId="2" fillId="2" borderId="1" xfId="0" applyNumberFormat="1" applyFont="1" applyFill="1" applyBorder="1"/>
    <xf numFmtId="0" fontId="5" fillId="2" borderId="1" xfId="0" applyFont="1" applyFill="1" applyBorder="1" applyAlignment="1">
      <alignment wrapText="1"/>
    </xf>
    <xf numFmtId="164" fontId="5" fillId="2" borderId="1" xfId="0" applyNumberFormat="1" applyFont="1" applyFill="1" applyBorder="1" applyAlignment="1"/>
    <xf numFmtId="0" fontId="5" fillId="2" borderId="1" xfId="0" applyFont="1" applyFill="1" applyBorder="1"/>
    <xf numFmtId="0" fontId="5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/>
    <xf numFmtId="167" fontId="5" fillId="0" borderId="0" xfId="0" applyNumberFormat="1" applyFont="1" applyBorder="1"/>
    <xf numFmtId="0" fontId="2" fillId="0" borderId="0" xfId="0" applyFont="1" applyBorder="1" applyAlignment="1">
      <alignment horizontal="left" vertical="top" wrapText="1"/>
    </xf>
    <xf numFmtId="43" fontId="5" fillId="2" borderId="0" xfId="0" applyNumberFormat="1" applyFont="1" applyFill="1"/>
    <xf numFmtId="43" fontId="2" fillId="2" borderId="1" xfId="0" applyNumberFormat="1" applyFont="1" applyFill="1" applyBorder="1" applyAlignment="1">
      <alignment vertical="center"/>
    </xf>
    <xf numFmtId="43" fontId="2" fillId="2" borderId="0" xfId="0" applyNumberFormat="1" applyFont="1" applyFill="1" applyBorder="1" applyAlignment="1">
      <alignment horizontal="center" vertical="center" wrapText="1"/>
    </xf>
    <xf numFmtId="43" fontId="9" fillId="2" borderId="1" xfId="0" applyNumberFormat="1" applyFont="1" applyFill="1" applyBorder="1" applyAlignment="1">
      <alignment horizontal="center" vertical="center"/>
    </xf>
    <xf numFmtId="43" fontId="5" fillId="2" borderId="1" xfId="0" applyNumberFormat="1" applyFont="1" applyFill="1" applyBorder="1"/>
    <xf numFmtId="43" fontId="2" fillId="2" borderId="1" xfId="0" applyNumberFormat="1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horizontal="center" vertical="center" wrapText="1"/>
    </xf>
    <xf numFmtId="43" fontId="5" fillId="2" borderId="1" xfId="0" applyNumberFormat="1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horizontal="left" vertical="center" wrapText="1"/>
    </xf>
    <xf numFmtId="43" fontId="2" fillId="2" borderId="0" xfId="0" applyNumberFormat="1" applyFont="1" applyFill="1" applyBorder="1"/>
    <xf numFmtId="43" fontId="5" fillId="2" borderId="0" xfId="0" applyNumberFormat="1" applyFont="1" applyFill="1" applyBorder="1"/>
    <xf numFmtId="43" fontId="0" fillId="2" borderId="0" xfId="0" applyNumberFormat="1" applyFont="1" applyFill="1" applyBorder="1"/>
    <xf numFmtId="43" fontId="0" fillId="2" borderId="0" xfId="0" applyNumberFormat="1" applyFill="1" applyBorder="1"/>
    <xf numFmtId="43" fontId="0" fillId="2" borderId="0" xfId="0" applyNumberFormat="1" applyFill="1"/>
    <xf numFmtId="43" fontId="0" fillId="2" borderId="0" xfId="0" applyNumberFormat="1" applyFont="1" applyFill="1"/>
    <xf numFmtId="43" fontId="0" fillId="0" borderId="0" xfId="0" applyNumberFormat="1" applyFont="1"/>
    <xf numFmtId="43" fontId="2" fillId="2" borderId="1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top" wrapText="1"/>
    </xf>
    <xf numFmtId="43" fontId="2" fillId="2" borderId="1" xfId="0" applyNumberFormat="1" applyFont="1" applyFill="1" applyBorder="1" applyAlignment="1">
      <alignment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horizontal="center" vertical="center"/>
    </xf>
    <xf numFmtId="43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43" fontId="5" fillId="2" borderId="1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43" fontId="5" fillId="2" borderId="1" xfId="1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wrapText="1"/>
    </xf>
    <xf numFmtId="43" fontId="2" fillId="2" borderId="1" xfId="0" applyNumberFormat="1" applyFont="1" applyFill="1" applyBorder="1"/>
    <xf numFmtId="167" fontId="5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vertical="top" wrapText="1"/>
    </xf>
    <xf numFmtId="43" fontId="5" fillId="2" borderId="1" xfId="0" applyNumberFormat="1" applyFont="1" applyFill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3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3" fontId="5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43" fontId="3" fillId="2" borderId="0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/>
    <xf numFmtId="164" fontId="5" fillId="2" borderId="1" xfId="0" applyNumberFormat="1" applyFont="1" applyFill="1" applyBorder="1" applyAlignment="1"/>
    <xf numFmtId="0" fontId="5" fillId="2" borderId="1" xfId="0" applyFont="1" applyFill="1" applyBorder="1" applyAlignment="1"/>
    <xf numFmtId="43" fontId="2" fillId="2" borderId="1" xfId="0" applyNumberFormat="1" applyFont="1" applyFill="1" applyBorder="1" applyAlignment="1">
      <alignment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43" fontId="5" fillId="2" borderId="1" xfId="0" applyNumberFormat="1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horizontal="center" vertical="center" wrapText="1"/>
    </xf>
    <xf numFmtId="43" fontId="5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165" fontId="5" fillId="2" borderId="1" xfId="0" applyNumberFormat="1" applyFont="1" applyFill="1" applyBorder="1" applyAlignment="1"/>
    <xf numFmtId="0" fontId="5" fillId="0" borderId="1" xfId="0" applyFont="1" applyBorder="1" applyAlignment="1">
      <alignment horizontal="center" vertical="top"/>
    </xf>
    <xf numFmtId="0" fontId="7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wrapText="1"/>
    </xf>
    <xf numFmtId="164" fontId="5" fillId="2" borderId="1" xfId="0" applyNumberFormat="1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7" fontId="5" fillId="2" borderId="1" xfId="0" applyNumberFormat="1" applyFont="1" applyFill="1" applyBorder="1" applyAlignment="1"/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43" fontId="5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horizontal="left" vertical="center" wrapText="1"/>
    </xf>
    <xf numFmtId="43" fontId="5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2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164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6" xfId="0" applyBorder="1" applyAlignment="1">
      <alignment wrapText="1"/>
    </xf>
    <xf numFmtId="0" fontId="2" fillId="2" borderId="5" xfId="0" applyFont="1" applyFill="1" applyBorder="1" applyAlignment="1"/>
    <xf numFmtId="0" fontId="0" fillId="0" borderId="6" xfId="0" applyBorder="1" applyAlignment="1"/>
    <xf numFmtId="0" fontId="5" fillId="2" borderId="5" xfId="0" applyFont="1" applyFill="1" applyBorder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3"/>
  <sheetViews>
    <sheetView tabSelected="1" view="pageBreakPreview" topLeftCell="A64" zoomScale="75" zoomScaleNormal="80" zoomScaleSheetLayoutView="75" workbookViewId="0">
      <pane xSplit="4" topLeftCell="E1" activePane="topRight" state="frozen"/>
      <selection activeCell="A8" sqref="A8"/>
      <selection pane="topRight" activeCell="H86" sqref="H86:H87"/>
    </sheetView>
  </sheetViews>
  <sheetFormatPr defaultRowHeight="15" x14ac:dyDescent="0.25"/>
  <cols>
    <col min="1" max="1" width="4.42578125" customWidth="1"/>
    <col min="2" max="2" width="67.42578125" customWidth="1"/>
    <col min="3" max="3" width="44.85546875" customWidth="1"/>
    <col min="4" max="4" width="29.7109375" customWidth="1"/>
    <col min="5" max="5" width="13.28515625" customWidth="1"/>
    <col min="6" max="6" width="11.42578125" customWidth="1"/>
    <col min="7" max="7" width="11.5703125" customWidth="1"/>
    <col min="8" max="8" width="19.140625" customWidth="1"/>
    <col min="9" max="9" width="22.5703125" customWidth="1"/>
    <col min="10" max="10" width="22.28515625" customWidth="1"/>
    <col min="11" max="11" width="21.7109375" customWidth="1"/>
    <col min="12" max="13" width="21.5703125" customWidth="1"/>
    <col min="14" max="14" width="5" hidden="1" customWidth="1"/>
    <col min="15" max="15" width="21.85546875" customWidth="1"/>
    <col min="16" max="16" width="19.42578125" bestFit="1" customWidth="1"/>
    <col min="17" max="17" width="25.140625" customWidth="1"/>
  </cols>
  <sheetData>
    <row r="1" spans="1:17" ht="18.75" hidden="1" x14ac:dyDescent="0.3">
      <c r="J1" s="3"/>
      <c r="K1" s="3"/>
      <c r="L1" s="3"/>
    </row>
    <row r="2" spans="1:17" ht="15" customHeight="1" x14ac:dyDescent="0.3">
      <c r="J2" s="3"/>
      <c r="K2" s="3"/>
      <c r="L2" s="3"/>
    </row>
    <row r="3" spans="1:17" ht="15" customHeight="1" x14ac:dyDescent="0.3">
      <c r="J3" s="3" t="s">
        <v>40</v>
      </c>
      <c r="K3" s="3"/>
      <c r="L3" s="3"/>
    </row>
    <row r="4" spans="1:17" ht="14.25" customHeight="1" x14ac:dyDescent="0.3">
      <c r="J4" s="3" t="s">
        <v>36</v>
      </c>
      <c r="K4" s="3"/>
      <c r="L4" s="3"/>
    </row>
    <row r="5" spans="1:17" ht="26.25" customHeight="1" x14ac:dyDescent="0.3">
      <c r="J5" s="3" t="s">
        <v>28</v>
      </c>
      <c r="K5" s="3"/>
      <c r="L5" s="3"/>
    </row>
    <row r="6" spans="1:17" ht="26.25" customHeight="1" x14ac:dyDescent="0.3">
      <c r="J6" s="3" t="s">
        <v>37</v>
      </c>
      <c r="K6" s="3"/>
      <c r="L6" s="3"/>
    </row>
    <row r="7" spans="1:17" ht="14.25" customHeight="1" x14ac:dyDescent="0.3">
      <c r="J7" s="3"/>
      <c r="K7" s="3"/>
      <c r="L7" s="3"/>
    </row>
    <row r="8" spans="1:17" ht="18.75" x14ac:dyDescent="0.3">
      <c r="J8" s="3" t="s">
        <v>69</v>
      </c>
      <c r="K8" s="3"/>
      <c r="L8" s="3"/>
    </row>
    <row r="9" spans="1:17" ht="18.75" x14ac:dyDescent="0.3">
      <c r="J9" s="3" t="s">
        <v>70</v>
      </c>
      <c r="K9" s="3"/>
      <c r="L9" s="3"/>
    </row>
    <row r="10" spans="1:17" ht="18.75" x14ac:dyDescent="0.3">
      <c r="J10" s="3" t="s">
        <v>71</v>
      </c>
      <c r="K10" s="3"/>
      <c r="L10" s="3"/>
    </row>
    <row r="11" spans="1:17" ht="18.75" x14ac:dyDescent="0.3">
      <c r="D11" s="6"/>
      <c r="J11" s="3" t="s">
        <v>28</v>
      </c>
      <c r="K11" s="3"/>
      <c r="L11" s="3"/>
    </row>
    <row r="12" spans="1:17" ht="15.75" x14ac:dyDescent="0.25">
      <c r="J12" s="10"/>
      <c r="K12" s="4"/>
      <c r="L12" s="4"/>
      <c r="M12" s="17"/>
    </row>
    <row r="13" spans="1:17" ht="18.75" x14ac:dyDescent="0.3">
      <c r="D13" s="3" t="s">
        <v>0</v>
      </c>
      <c r="E13" s="3"/>
      <c r="F13" s="3"/>
      <c r="G13" s="3"/>
      <c r="H13" s="3"/>
      <c r="I13" s="8"/>
      <c r="J13" s="9"/>
      <c r="K13" s="9"/>
      <c r="M13" s="9"/>
      <c r="O13" s="9"/>
    </row>
    <row r="14" spans="1:17" ht="8.25" customHeight="1" x14ac:dyDescent="0.25"/>
    <row r="15" spans="1:17" ht="23.25" customHeight="1" x14ac:dyDescent="0.25">
      <c r="A15" s="138" t="s">
        <v>1</v>
      </c>
      <c r="B15" s="138" t="s">
        <v>2</v>
      </c>
      <c r="C15" s="138" t="s">
        <v>3</v>
      </c>
      <c r="D15" s="138" t="s">
        <v>4</v>
      </c>
      <c r="E15" s="140" t="s">
        <v>5</v>
      </c>
      <c r="F15" s="141"/>
      <c r="G15" s="141"/>
      <c r="H15" s="142"/>
      <c r="I15" s="154" t="s">
        <v>10</v>
      </c>
      <c r="J15" s="154"/>
      <c r="K15" s="154"/>
      <c r="L15" s="154"/>
      <c r="M15" s="155"/>
      <c r="N15" s="156"/>
      <c r="O15" s="156"/>
      <c r="P15" s="12"/>
      <c r="Q15" s="4"/>
    </row>
    <row r="16" spans="1:17" ht="31.5" customHeight="1" x14ac:dyDescent="0.25">
      <c r="A16" s="139"/>
      <c r="B16" s="139"/>
      <c r="C16" s="139"/>
      <c r="D16" s="139"/>
      <c r="E16" s="19" t="s">
        <v>6</v>
      </c>
      <c r="F16" s="19" t="s">
        <v>7</v>
      </c>
      <c r="G16" s="19" t="s">
        <v>8</v>
      </c>
      <c r="H16" s="19" t="s">
        <v>9</v>
      </c>
      <c r="I16" s="20" t="s">
        <v>11</v>
      </c>
      <c r="J16" s="20" t="s">
        <v>12</v>
      </c>
      <c r="K16" s="20" t="s">
        <v>13</v>
      </c>
      <c r="L16" s="20" t="s">
        <v>14</v>
      </c>
      <c r="M16" s="18" t="s">
        <v>32</v>
      </c>
      <c r="N16" s="21"/>
      <c r="O16" s="22" t="s">
        <v>38</v>
      </c>
      <c r="P16" s="4"/>
      <c r="Q16" s="4"/>
    </row>
    <row r="17" spans="1:16" ht="15" customHeight="1" x14ac:dyDescent="0.25">
      <c r="A17" s="23">
        <v>1</v>
      </c>
      <c r="B17" s="23">
        <v>2</v>
      </c>
      <c r="C17" s="23">
        <v>3</v>
      </c>
      <c r="D17" s="23">
        <v>4</v>
      </c>
      <c r="E17" s="23">
        <v>5</v>
      </c>
      <c r="F17" s="23">
        <v>6</v>
      </c>
      <c r="G17" s="23">
        <v>7</v>
      </c>
      <c r="H17" s="23">
        <v>8</v>
      </c>
      <c r="I17" s="24">
        <v>9</v>
      </c>
      <c r="J17" s="24">
        <v>10</v>
      </c>
      <c r="K17" s="24">
        <v>11</v>
      </c>
      <c r="L17" s="24">
        <v>12</v>
      </c>
      <c r="M17" s="25">
        <v>13</v>
      </c>
      <c r="N17" s="21"/>
      <c r="O17" s="25">
        <v>14</v>
      </c>
    </row>
    <row r="18" spans="1:16" ht="15" customHeight="1" x14ac:dyDescent="0.25">
      <c r="A18" s="157">
        <v>1</v>
      </c>
      <c r="B18" s="152" t="s">
        <v>21</v>
      </c>
      <c r="C18" s="125" t="s">
        <v>22</v>
      </c>
      <c r="D18" s="125"/>
      <c r="E18" s="125"/>
      <c r="F18" s="125"/>
      <c r="G18" s="125"/>
      <c r="H18" s="132"/>
      <c r="I18" s="110">
        <f>J18+K18+L18+M18+O18</f>
        <v>1276528354.45</v>
      </c>
      <c r="J18" s="108">
        <v>222522187.40000001</v>
      </c>
      <c r="K18" s="108">
        <f>K20+K22+K23+K24</f>
        <v>264822404.30000001</v>
      </c>
      <c r="L18" s="108">
        <f>L20+L22+L23+L24</f>
        <v>287497710.44999999</v>
      </c>
      <c r="M18" s="108">
        <f>M20+M22+M23+M24</f>
        <v>250843026.15000001</v>
      </c>
      <c r="N18" s="47"/>
      <c r="O18" s="108">
        <f>O20+O22+O23+O24</f>
        <v>250843026.15000001</v>
      </c>
    </row>
    <row r="19" spans="1:16" ht="38.25" customHeight="1" x14ac:dyDescent="0.25">
      <c r="A19" s="158"/>
      <c r="B19" s="153"/>
      <c r="C19" s="133"/>
      <c r="D19" s="133"/>
      <c r="E19" s="133"/>
      <c r="F19" s="133"/>
      <c r="G19" s="133"/>
      <c r="H19" s="133"/>
      <c r="I19" s="110"/>
      <c r="J19" s="108"/>
      <c r="K19" s="108"/>
      <c r="L19" s="108"/>
      <c r="M19" s="108"/>
      <c r="N19" s="47"/>
      <c r="O19" s="108"/>
      <c r="P19" s="17"/>
    </row>
    <row r="20" spans="1:16" ht="15" customHeight="1" x14ac:dyDescent="0.25">
      <c r="A20" s="134">
        <v>2</v>
      </c>
      <c r="B20" s="144" t="s">
        <v>41</v>
      </c>
      <c r="C20" s="125" t="s">
        <v>22</v>
      </c>
      <c r="D20" s="125" t="s">
        <v>29</v>
      </c>
      <c r="E20" s="125"/>
      <c r="F20" s="125"/>
      <c r="G20" s="125"/>
      <c r="H20" s="148"/>
      <c r="I20" s="150">
        <f>J20+K20+L20+M20+O20</f>
        <v>522086.32</v>
      </c>
      <c r="J20" s="108">
        <f>J86</f>
        <v>26620</v>
      </c>
      <c r="K20" s="108">
        <f t="shared" ref="K20:N20" si="0">K81</f>
        <v>0</v>
      </c>
      <c r="L20" s="108">
        <f>L86</f>
        <v>165155.44</v>
      </c>
      <c r="M20" s="108">
        <f>M86</f>
        <v>165155.44</v>
      </c>
      <c r="N20" s="108">
        <f t="shared" si="0"/>
        <v>0</v>
      </c>
      <c r="O20" s="108">
        <f>O86</f>
        <v>165155.44</v>
      </c>
    </row>
    <row r="21" spans="1:16" ht="13.5" customHeight="1" x14ac:dyDescent="0.25">
      <c r="A21" s="143"/>
      <c r="B21" s="145"/>
      <c r="C21" s="147"/>
      <c r="D21" s="126"/>
      <c r="E21" s="126"/>
      <c r="F21" s="126"/>
      <c r="G21" s="126"/>
      <c r="H21" s="149"/>
      <c r="I21" s="151"/>
      <c r="J21" s="109"/>
      <c r="K21" s="109"/>
      <c r="L21" s="109"/>
      <c r="M21" s="109"/>
      <c r="N21" s="109"/>
      <c r="O21" s="109"/>
    </row>
    <row r="22" spans="1:16" ht="45.75" customHeight="1" x14ac:dyDescent="0.25">
      <c r="A22" s="143"/>
      <c r="B22" s="145"/>
      <c r="C22" s="147"/>
      <c r="D22" s="26" t="s">
        <v>39</v>
      </c>
      <c r="E22" s="20"/>
      <c r="F22" s="20"/>
      <c r="G22" s="20"/>
      <c r="H22" s="27"/>
      <c r="I22" s="54">
        <f>K22+L22+M22+O22</f>
        <v>28961105.130000003</v>
      </c>
      <c r="J22" s="54">
        <f t="shared" ref="J22" si="1">J43</f>
        <v>0</v>
      </c>
      <c r="K22" s="69">
        <f>K43+K64+K83</f>
        <v>13079900</v>
      </c>
      <c r="L22" s="69">
        <f>L43+L64+L83</f>
        <v>15808697.710000001</v>
      </c>
      <c r="M22" s="69">
        <f t="shared" ref="M22:O22" si="2">M43+M64+M83</f>
        <v>36253.71</v>
      </c>
      <c r="N22" s="69">
        <f t="shared" si="2"/>
        <v>0</v>
      </c>
      <c r="O22" s="69">
        <f t="shared" si="2"/>
        <v>36253.71</v>
      </c>
    </row>
    <row r="23" spans="1:16" ht="36" customHeight="1" x14ac:dyDescent="0.25">
      <c r="A23" s="143"/>
      <c r="B23" s="145"/>
      <c r="C23" s="147"/>
      <c r="D23" s="26" t="s">
        <v>15</v>
      </c>
      <c r="E23" s="26"/>
      <c r="F23" s="26"/>
      <c r="G23" s="26"/>
      <c r="H23" s="28"/>
      <c r="I23" s="55">
        <f>J23+K23+L23+M23+O23</f>
        <v>1042357702.6</v>
      </c>
      <c r="J23" s="52">
        <f>J28+J32+J35+J41</f>
        <v>181658107</v>
      </c>
      <c r="K23" s="52">
        <f>K28+K32+K35+K41</f>
        <v>210842504.30000001</v>
      </c>
      <c r="L23" s="52">
        <f>L28+L25+L32+L35+L41</f>
        <v>230573857.29999998</v>
      </c>
      <c r="M23" s="52">
        <f>M28+M32+M35+M41</f>
        <v>209641617</v>
      </c>
      <c r="N23" s="47"/>
      <c r="O23" s="52">
        <f>O28+O32+O35+O41</f>
        <v>209641617</v>
      </c>
      <c r="P23" s="17"/>
    </row>
    <row r="24" spans="1:16" ht="32.25" customHeight="1" x14ac:dyDescent="0.25">
      <c r="A24" s="135"/>
      <c r="B24" s="146"/>
      <c r="C24" s="126"/>
      <c r="D24" s="26" t="s">
        <v>16</v>
      </c>
      <c r="E24" s="26"/>
      <c r="F24" s="26"/>
      <c r="G24" s="28"/>
      <c r="H24" s="28"/>
      <c r="I24" s="52">
        <f>J24+K24+L24+M24+O24</f>
        <v>204687460.40000001</v>
      </c>
      <c r="J24" s="52">
        <f>J33+J36</f>
        <v>40837460.399999999</v>
      </c>
      <c r="K24" s="52">
        <f>K33+K36</f>
        <v>40900000</v>
      </c>
      <c r="L24" s="52">
        <f>L33+L36</f>
        <v>40950000</v>
      </c>
      <c r="M24" s="52">
        <f>M33+M36</f>
        <v>41000000</v>
      </c>
      <c r="N24" s="47"/>
      <c r="O24" s="52">
        <f>O33+O36</f>
        <v>41000000</v>
      </c>
    </row>
    <row r="25" spans="1:16" ht="114" customHeight="1" x14ac:dyDescent="0.25">
      <c r="A25" s="78">
        <v>3</v>
      </c>
      <c r="B25" s="67" t="s">
        <v>74</v>
      </c>
      <c r="C25" s="65" t="s">
        <v>73</v>
      </c>
      <c r="D25" s="65" t="s">
        <v>15</v>
      </c>
      <c r="E25" s="64"/>
      <c r="F25" s="64"/>
      <c r="G25" s="66"/>
      <c r="H25" s="66"/>
      <c r="I25" s="63">
        <f>L25</f>
        <v>1470000</v>
      </c>
      <c r="J25" s="63"/>
      <c r="K25" s="63"/>
      <c r="L25" s="63">
        <v>1470000</v>
      </c>
      <c r="M25" s="63"/>
      <c r="N25" s="47"/>
      <c r="O25" s="63"/>
    </row>
    <row r="26" spans="1:16" ht="33.75" customHeight="1" x14ac:dyDescent="0.25">
      <c r="A26" s="134">
        <v>4</v>
      </c>
      <c r="B26" s="136" t="s">
        <v>42</v>
      </c>
      <c r="C26" s="125" t="s">
        <v>22</v>
      </c>
      <c r="D26" s="125" t="s">
        <v>15</v>
      </c>
      <c r="E26" s="125"/>
      <c r="F26" s="125"/>
      <c r="G26" s="132"/>
      <c r="H26" s="132"/>
      <c r="I26" s="108">
        <f>J26+K26+L26+M26+O26</f>
        <v>4605122</v>
      </c>
      <c r="J26" s="108">
        <f>J29+J30</f>
        <v>799332</v>
      </c>
      <c r="K26" s="108">
        <f>K29+K30</f>
        <v>1103933</v>
      </c>
      <c r="L26" s="108">
        <f>L29+L30</f>
        <v>900619</v>
      </c>
      <c r="M26" s="108">
        <f>M29+M30</f>
        <v>900619</v>
      </c>
      <c r="N26" s="47"/>
      <c r="O26" s="108">
        <f>O29+O30</f>
        <v>900619</v>
      </c>
    </row>
    <row r="27" spans="1:16" ht="44.25" customHeight="1" x14ac:dyDescent="0.25">
      <c r="A27" s="135"/>
      <c r="B27" s="137"/>
      <c r="C27" s="126"/>
      <c r="D27" s="126"/>
      <c r="E27" s="126"/>
      <c r="F27" s="126"/>
      <c r="G27" s="126"/>
      <c r="H27" s="133"/>
      <c r="I27" s="109"/>
      <c r="J27" s="108"/>
      <c r="K27" s="108"/>
      <c r="L27" s="108"/>
      <c r="M27" s="108"/>
      <c r="N27" s="47"/>
      <c r="O27" s="108"/>
    </row>
    <row r="28" spans="1:16" ht="48.75" customHeight="1" x14ac:dyDescent="0.25">
      <c r="A28" s="79">
        <v>5</v>
      </c>
      <c r="B28" s="29" t="s">
        <v>43</v>
      </c>
      <c r="C28" s="30" t="s">
        <v>22</v>
      </c>
      <c r="D28" s="26" t="s">
        <v>15</v>
      </c>
      <c r="E28" s="26"/>
      <c r="F28" s="26"/>
      <c r="G28" s="26"/>
      <c r="H28" s="28"/>
      <c r="I28" s="52">
        <f t="shared" ref="I28:I36" si="3">J28+K28+L28+M28+O28</f>
        <v>4605122</v>
      </c>
      <c r="J28" s="52">
        <f>J29+J30</f>
        <v>799332</v>
      </c>
      <c r="K28" s="52">
        <f>K29+K30</f>
        <v>1103933</v>
      </c>
      <c r="L28" s="52">
        <f>L29+L30</f>
        <v>900619</v>
      </c>
      <c r="M28" s="52">
        <f>M29+M30</f>
        <v>900619</v>
      </c>
      <c r="N28" s="47"/>
      <c r="O28" s="52">
        <f>O29+O30</f>
        <v>900619</v>
      </c>
    </row>
    <row r="29" spans="1:16" ht="51.75" customHeight="1" x14ac:dyDescent="0.25">
      <c r="A29" s="79">
        <v>6</v>
      </c>
      <c r="B29" s="31" t="s">
        <v>44</v>
      </c>
      <c r="C29" s="26" t="s">
        <v>22</v>
      </c>
      <c r="D29" s="26" t="s">
        <v>15</v>
      </c>
      <c r="E29" s="26"/>
      <c r="F29" s="26"/>
      <c r="G29" s="26"/>
      <c r="H29" s="28"/>
      <c r="I29" s="52">
        <f>J29+K29+L29+M29+O29</f>
        <v>3450582</v>
      </c>
      <c r="J29" s="52">
        <f>381000+115062+25000</f>
        <v>521062</v>
      </c>
      <c r="K29" s="52">
        <f>620663+57000</f>
        <v>677663</v>
      </c>
      <c r="L29" s="52">
        <v>750619</v>
      </c>
      <c r="M29" s="52">
        <v>750619</v>
      </c>
      <c r="N29" s="47"/>
      <c r="O29" s="52">
        <v>750619</v>
      </c>
    </row>
    <row r="30" spans="1:16" ht="50.25" customHeight="1" x14ac:dyDescent="0.25">
      <c r="A30" s="80">
        <v>7</v>
      </c>
      <c r="B30" s="31" t="s">
        <v>45</v>
      </c>
      <c r="C30" s="26" t="s">
        <v>22</v>
      </c>
      <c r="D30" s="26" t="s">
        <v>15</v>
      </c>
      <c r="E30" s="26"/>
      <c r="F30" s="26"/>
      <c r="G30" s="26"/>
      <c r="H30" s="28"/>
      <c r="I30" s="52">
        <f t="shared" si="3"/>
        <v>1154540</v>
      </c>
      <c r="J30" s="52">
        <f>526270-248000</f>
        <v>278270</v>
      </c>
      <c r="K30" s="52">
        <f>526270-100000</f>
        <v>426270</v>
      </c>
      <c r="L30" s="52">
        <f>526270-100000-276270</f>
        <v>150000</v>
      </c>
      <c r="M30" s="52">
        <f>526270-100000-276270</f>
        <v>150000</v>
      </c>
      <c r="N30" s="47"/>
      <c r="O30" s="52">
        <f>526270-100000-276270</f>
        <v>150000</v>
      </c>
    </row>
    <row r="31" spans="1:16" ht="42" customHeight="1" x14ac:dyDescent="0.25">
      <c r="A31" s="89">
        <v>8</v>
      </c>
      <c r="B31" s="128" t="s">
        <v>72</v>
      </c>
      <c r="C31" s="91" t="s">
        <v>23</v>
      </c>
      <c r="D31" s="75" t="s">
        <v>39</v>
      </c>
      <c r="E31" s="75"/>
      <c r="F31" s="75"/>
      <c r="G31" s="75"/>
      <c r="H31" s="28"/>
      <c r="I31" s="69">
        <f t="shared" si="3"/>
        <v>5249536</v>
      </c>
      <c r="J31" s="69">
        <f>J43</f>
        <v>0</v>
      </c>
      <c r="K31" s="69">
        <f t="shared" ref="K31:O31" si="4">K43</f>
        <v>1023756</v>
      </c>
      <c r="L31" s="69">
        <f t="shared" si="4"/>
        <v>4225780</v>
      </c>
      <c r="M31" s="69">
        <f t="shared" si="4"/>
        <v>0</v>
      </c>
      <c r="N31" s="69">
        <f t="shared" si="4"/>
        <v>0</v>
      </c>
      <c r="O31" s="69">
        <f t="shared" si="4"/>
        <v>0</v>
      </c>
    </row>
    <row r="32" spans="1:16" ht="41.25" customHeight="1" x14ac:dyDescent="0.25">
      <c r="A32" s="90"/>
      <c r="B32" s="129"/>
      <c r="C32" s="92"/>
      <c r="D32" s="75" t="s">
        <v>15</v>
      </c>
      <c r="E32" s="75"/>
      <c r="F32" s="75"/>
      <c r="G32" s="75"/>
      <c r="H32" s="28"/>
      <c r="I32" s="69">
        <f>J32+K32+L32+M32+O32</f>
        <v>180153436.19999999</v>
      </c>
      <c r="J32" s="69">
        <f>J44</f>
        <v>34602083</v>
      </c>
      <c r="K32" s="69">
        <f>K44</f>
        <v>35356572</v>
      </c>
      <c r="L32" s="69">
        <f>L44</f>
        <v>35212875.200000003</v>
      </c>
      <c r="M32" s="69">
        <f>M44</f>
        <v>37490953</v>
      </c>
      <c r="N32" s="51"/>
      <c r="O32" s="69">
        <f>O44</f>
        <v>37490953</v>
      </c>
    </row>
    <row r="33" spans="1:15" ht="38.25" customHeight="1" x14ac:dyDescent="0.25">
      <c r="A33" s="90"/>
      <c r="B33" s="129"/>
      <c r="C33" s="92"/>
      <c r="D33" s="75" t="s">
        <v>16</v>
      </c>
      <c r="E33" s="75"/>
      <c r="F33" s="75"/>
      <c r="G33" s="75"/>
      <c r="H33" s="28"/>
      <c r="I33" s="69">
        <f t="shared" si="3"/>
        <v>35000000</v>
      </c>
      <c r="J33" s="69">
        <f>J45</f>
        <v>7000000</v>
      </c>
      <c r="K33" s="69">
        <f t="shared" ref="K33:L33" si="5">K45</f>
        <v>7000000</v>
      </c>
      <c r="L33" s="69">
        <f t="shared" si="5"/>
        <v>7000000</v>
      </c>
      <c r="M33" s="69">
        <f>M45</f>
        <v>7000000</v>
      </c>
      <c r="N33" s="51"/>
      <c r="O33" s="69">
        <f>O45</f>
        <v>7000000</v>
      </c>
    </row>
    <row r="34" spans="1:15" ht="41.25" customHeight="1" x14ac:dyDescent="0.25">
      <c r="A34" s="89">
        <v>9</v>
      </c>
      <c r="B34" s="98" t="s">
        <v>46</v>
      </c>
      <c r="C34" s="91" t="s">
        <v>24</v>
      </c>
      <c r="D34" s="75" t="s">
        <v>39</v>
      </c>
      <c r="E34" s="75"/>
      <c r="F34" s="75"/>
      <c r="G34" s="75"/>
      <c r="H34" s="28"/>
      <c r="I34" s="69">
        <f t="shared" si="3"/>
        <v>17605700</v>
      </c>
      <c r="J34" s="69">
        <f>J64</f>
        <v>0</v>
      </c>
      <c r="K34" s="69">
        <f t="shared" ref="K34:O34" si="6">K64</f>
        <v>10847600</v>
      </c>
      <c r="L34" s="69">
        <f t="shared" si="6"/>
        <v>6758100</v>
      </c>
      <c r="M34" s="69">
        <f t="shared" si="6"/>
        <v>0</v>
      </c>
      <c r="N34" s="69">
        <f t="shared" si="6"/>
        <v>0</v>
      </c>
      <c r="O34" s="69">
        <f t="shared" si="6"/>
        <v>0</v>
      </c>
    </row>
    <row r="35" spans="1:15" ht="44.25" customHeight="1" x14ac:dyDescent="0.25">
      <c r="A35" s="90"/>
      <c r="B35" s="129"/>
      <c r="C35" s="96"/>
      <c r="D35" s="75" t="s">
        <v>15</v>
      </c>
      <c r="E35" s="75"/>
      <c r="F35" s="75"/>
      <c r="G35" s="75"/>
      <c r="H35" s="28"/>
      <c r="I35" s="71">
        <f t="shared" si="3"/>
        <v>682497206.29999995</v>
      </c>
      <c r="J35" s="72">
        <f>J65</f>
        <v>115278845</v>
      </c>
      <c r="K35" s="72">
        <f>K65</f>
        <v>137570327.30000001</v>
      </c>
      <c r="L35" s="72">
        <f>L65</f>
        <v>158473992</v>
      </c>
      <c r="M35" s="72">
        <f>M65</f>
        <v>135587021</v>
      </c>
      <c r="N35" s="51"/>
      <c r="O35" s="48">
        <f>O65</f>
        <v>135587021</v>
      </c>
    </row>
    <row r="36" spans="1:15" ht="39.75" customHeight="1" x14ac:dyDescent="0.25">
      <c r="A36" s="90"/>
      <c r="B36" s="129"/>
      <c r="C36" s="96"/>
      <c r="D36" s="75" t="s">
        <v>16</v>
      </c>
      <c r="E36" s="75"/>
      <c r="F36" s="75"/>
      <c r="G36" s="75"/>
      <c r="H36" s="28"/>
      <c r="I36" s="69">
        <f t="shared" si="3"/>
        <v>169687460.40000001</v>
      </c>
      <c r="J36" s="72">
        <f>J66</f>
        <v>33837460.399999999</v>
      </c>
      <c r="K36" s="72">
        <f t="shared" ref="K36:O36" si="7">K66</f>
        <v>33900000</v>
      </c>
      <c r="L36" s="72">
        <f t="shared" si="7"/>
        <v>33950000</v>
      </c>
      <c r="M36" s="72">
        <f t="shared" si="7"/>
        <v>34000000</v>
      </c>
      <c r="N36" s="51"/>
      <c r="O36" s="72">
        <f t="shared" si="7"/>
        <v>34000000</v>
      </c>
    </row>
    <row r="37" spans="1:15" ht="21" customHeight="1" x14ac:dyDescent="0.25">
      <c r="A37" s="89">
        <v>10</v>
      </c>
      <c r="B37" s="98" t="s">
        <v>47</v>
      </c>
      <c r="C37" s="91" t="s">
        <v>68</v>
      </c>
      <c r="D37" s="91" t="s">
        <v>29</v>
      </c>
      <c r="E37" s="91"/>
      <c r="F37" s="91"/>
      <c r="G37" s="91"/>
      <c r="H37" s="159"/>
      <c r="I37" s="93">
        <f>J37+L37+M37+O37</f>
        <v>522086.32</v>
      </c>
      <c r="J37" s="97">
        <f>J98</f>
        <v>26620</v>
      </c>
      <c r="K37" s="97">
        <v>0</v>
      </c>
      <c r="L37" s="97">
        <f>L81</f>
        <v>165155.44</v>
      </c>
      <c r="M37" s="97">
        <f>M81</f>
        <v>165155.44</v>
      </c>
      <c r="N37" s="82"/>
      <c r="O37" s="97">
        <f>O81</f>
        <v>165155.44</v>
      </c>
    </row>
    <row r="38" spans="1:15" ht="14.25" customHeight="1" x14ac:dyDescent="0.25">
      <c r="A38" s="114"/>
      <c r="B38" s="118"/>
      <c r="C38" s="131"/>
      <c r="D38" s="91"/>
      <c r="E38" s="91"/>
      <c r="F38" s="91"/>
      <c r="G38" s="91"/>
      <c r="H38" s="160"/>
      <c r="I38" s="130"/>
      <c r="J38" s="95"/>
      <c r="K38" s="97"/>
      <c r="L38" s="97"/>
      <c r="M38" s="97"/>
      <c r="N38" s="82"/>
      <c r="O38" s="97"/>
    </row>
    <row r="39" spans="1:15" ht="22.5" customHeight="1" x14ac:dyDescent="0.25">
      <c r="A39" s="114"/>
      <c r="B39" s="118"/>
      <c r="C39" s="131"/>
      <c r="D39" s="91" t="s">
        <v>39</v>
      </c>
      <c r="E39" s="125"/>
      <c r="F39" s="125"/>
      <c r="G39" s="125"/>
      <c r="H39" s="162"/>
      <c r="I39" s="93">
        <f>K39+L39+M39+O39</f>
        <v>6105869.1299999999</v>
      </c>
      <c r="J39" s="95" t="str">
        <f>J83</f>
        <v>-</v>
      </c>
      <c r="K39" s="97">
        <f t="shared" ref="K39:O39" si="8">K83</f>
        <v>1208544</v>
      </c>
      <c r="L39" s="97">
        <f t="shared" si="8"/>
        <v>4824817.71</v>
      </c>
      <c r="M39" s="97">
        <f t="shared" si="8"/>
        <v>36253.71</v>
      </c>
      <c r="N39" s="97">
        <f t="shared" si="8"/>
        <v>0</v>
      </c>
      <c r="O39" s="97">
        <f t="shared" si="8"/>
        <v>36253.71</v>
      </c>
    </row>
    <row r="40" spans="1:15" ht="22.5" customHeight="1" x14ac:dyDescent="0.25">
      <c r="A40" s="114"/>
      <c r="B40" s="118"/>
      <c r="C40" s="131"/>
      <c r="D40" s="92"/>
      <c r="E40" s="161"/>
      <c r="F40" s="161"/>
      <c r="G40" s="161"/>
      <c r="H40" s="161"/>
      <c r="I40" s="94"/>
      <c r="J40" s="96"/>
      <c r="K40" s="94"/>
      <c r="L40" s="94"/>
      <c r="M40" s="94"/>
      <c r="N40" s="94"/>
      <c r="O40" s="94"/>
    </row>
    <row r="41" spans="1:15" ht="33.75" customHeight="1" x14ac:dyDescent="0.25">
      <c r="A41" s="114"/>
      <c r="B41" s="118"/>
      <c r="C41" s="131"/>
      <c r="D41" s="91" t="s">
        <v>15</v>
      </c>
      <c r="E41" s="91"/>
      <c r="F41" s="91"/>
      <c r="G41" s="91"/>
      <c r="H41" s="159"/>
      <c r="I41" s="108">
        <f>I84</f>
        <v>173631938.09999999</v>
      </c>
      <c r="J41" s="108">
        <f>J84</f>
        <v>30977847</v>
      </c>
      <c r="K41" s="108">
        <f>K84</f>
        <v>36811672</v>
      </c>
      <c r="L41" s="108">
        <f>L84</f>
        <v>34516371.100000001</v>
      </c>
      <c r="M41" s="108">
        <f>M84</f>
        <v>35663024</v>
      </c>
      <c r="N41" s="51"/>
      <c r="O41" s="108">
        <f>O84</f>
        <v>35663024</v>
      </c>
    </row>
    <row r="42" spans="1:15" ht="19.5" hidden="1" customHeight="1" x14ac:dyDescent="0.25">
      <c r="A42" s="114"/>
      <c r="B42" s="118"/>
      <c r="C42" s="131"/>
      <c r="D42" s="91"/>
      <c r="E42" s="91"/>
      <c r="F42" s="91"/>
      <c r="G42" s="91"/>
      <c r="H42" s="160"/>
      <c r="I42" s="109"/>
      <c r="J42" s="109"/>
      <c r="K42" s="109"/>
      <c r="L42" s="109"/>
      <c r="M42" s="109"/>
      <c r="N42" s="51"/>
      <c r="O42" s="109"/>
    </row>
    <row r="43" spans="1:15" ht="42" customHeight="1" x14ac:dyDescent="0.25">
      <c r="A43" s="89">
        <v>11</v>
      </c>
      <c r="B43" s="115" t="s">
        <v>27</v>
      </c>
      <c r="C43" s="91" t="s">
        <v>25</v>
      </c>
      <c r="D43" s="75" t="s">
        <v>39</v>
      </c>
      <c r="E43" s="75"/>
      <c r="F43" s="75"/>
      <c r="G43" s="75"/>
      <c r="H43" s="32"/>
      <c r="I43" s="69">
        <f>K43+L43</f>
        <v>5249536</v>
      </c>
      <c r="J43" s="69">
        <v>0</v>
      </c>
      <c r="K43" s="69">
        <f>K63</f>
        <v>1023756</v>
      </c>
      <c r="L43" s="69">
        <f>L63</f>
        <v>4225780</v>
      </c>
      <c r="M43" s="69">
        <v>0</v>
      </c>
      <c r="N43" s="51"/>
      <c r="O43" s="69">
        <v>0</v>
      </c>
    </row>
    <row r="44" spans="1:15" ht="45" customHeight="1" x14ac:dyDescent="0.25">
      <c r="A44" s="114"/>
      <c r="B44" s="123"/>
      <c r="C44" s="127"/>
      <c r="D44" s="75" t="s">
        <v>15</v>
      </c>
      <c r="E44" s="75"/>
      <c r="F44" s="75"/>
      <c r="G44" s="75"/>
      <c r="H44" s="28"/>
      <c r="I44" s="69">
        <f>J44+K44+L44+M44+O44</f>
        <v>180153436.19999999</v>
      </c>
      <c r="J44" s="69">
        <f>J52+J54+J56+J60+J61</f>
        <v>34602083</v>
      </c>
      <c r="K44" s="69">
        <f>K52+K56+K61</f>
        <v>35356572</v>
      </c>
      <c r="L44" s="69">
        <f>L52+L56+L61</f>
        <v>35212875.200000003</v>
      </c>
      <c r="M44" s="69">
        <f>M52+M56+M61</f>
        <v>37490953</v>
      </c>
      <c r="N44" s="51"/>
      <c r="O44" s="69">
        <f>O52+O56+O61</f>
        <v>37490953</v>
      </c>
    </row>
    <row r="45" spans="1:15" ht="34.5" customHeight="1" x14ac:dyDescent="0.25">
      <c r="A45" s="114"/>
      <c r="B45" s="123"/>
      <c r="C45" s="127"/>
      <c r="D45" s="75" t="s">
        <v>16</v>
      </c>
      <c r="E45" s="75"/>
      <c r="F45" s="75"/>
      <c r="G45" s="75"/>
      <c r="H45" s="33"/>
      <c r="I45" s="69">
        <f>I73</f>
        <v>671099396</v>
      </c>
      <c r="J45" s="69">
        <f>J53+J55+J57+J60+J62</f>
        <v>7000000</v>
      </c>
      <c r="K45" s="69">
        <f>K53+K55+K57+K60+K62</f>
        <v>7000000</v>
      </c>
      <c r="L45" s="69">
        <f>L53+L55+L57+L60+L62</f>
        <v>7000000</v>
      </c>
      <c r="M45" s="69">
        <f>M53+M55+M57+M60+M62</f>
        <v>7000000</v>
      </c>
      <c r="N45" s="51"/>
      <c r="O45" s="69">
        <f>O53+O55+O57+O60+O62</f>
        <v>7000000</v>
      </c>
    </row>
    <row r="46" spans="1:15" ht="40.5" customHeight="1" x14ac:dyDescent="0.25">
      <c r="A46" s="89">
        <v>12</v>
      </c>
      <c r="B46" s="98" t="s">
        <v>48</v>
      </c>
      <c r="C46" s="91" t="s">
        <v>25</v>
      </c>
      <c r="D46" s="75" t="s">
        <v>39</v>
      </c>
      <c r="E46" s="75"/>
      <c r="F46" s="75"/>
      <c r="G46" s="75"/>
      <c r="H46" s="33"/>
      <c r="I46" s="69">
        <f>K46+L46</f>
        <v>5249536</v>
      </c>
      <c r="J46" s="69">
        <v>0</v>
      </c>
      <c r="K46" s="69">
        <f>K63</f>
        <v>1023756</v>
      </c>
      <c r="L46" s="69">
        <f>L63</f>
        <v>4225780</v>
      </c>
      <c r="M46" s="69">
        <v>0</v>
      </c>
      <c r="N46" s="51"/>
      <c r="O46" s="69">
        <v>0</v>
      </c>
    </row>
    <row r="47" spans="1:15" ht="32.25" customHeight="1" x14ac:dyDescent="0.25">
      <c r="A47" s="114"/>
      <c r="B47" s="123"/>
      <c r="C47" s="127"/>
      <c r="D47" s="75" t="s">
        <v>15</v>
      </c>
      <c r="E47" s="84"/>
      <c r="F47" s="75"/>
      <c r="G47" s="75"/>
      <c r="H47" s="33"/>
      <c r="I47" s="69">
        <f>J47+K47+L47+M47+O47</f>
        <v>180153436.19999999</v>
      </c>
      <c r="J47" s="69">
        <f>J52+J54+J56+J59+J61</f>
        <v>34602083</v>
      </c>
      <c r="K47" s="69">
        <f>K52+K56+K61</f>
        <v>35356572</v>
      </c>
      <c r="L47" s="69">
        <f>L52+L56+L61</f>
        <v>35212875.200000003</v>
      </c>
      <c r="M47" s="69">
        <f>M52+M56+M61</f>
        <v>37490953</v>
      </c>
      <c r="N47" s="51"/>
      <c r="O47" s="69">
        <f>O52+O56+O61</f>
        <v>37490953</v>
      </c>
    </row>
    <row r="48" spans="1:15" ht="31.5" customHeight="1" x14ac:dyDescent="0.25">
      <c r="A48" s="114"/>
      <c r="B48" s="123"/>
      <c r="C48" s="127"/>
      <c r="D48" s="75" t="s">
        <v>16</v>
      </c>
      <c r="E48" s="28"/>
      <c r="F48" s="75"/>
      <c r="G48" s="75"/>
      <c r="H48" s="33"/>
      <c r="I48" s="69">
        <f>J48+K48+L48+M48+O48</f>
        <v>35000000</v>
      </c>
      <c r="J48" s="69">
        <f>J53+J55+J57+J60+J62</f>
        <v>7000000</v>
      </c>
      <c r="K48" s="69">
        <f>K53+K55+K57+K60+K62</f>
        <v>7000000</v>
      </c>
      <c r="L48" s="69">
        <f>L53+L55+L57+L60+L62</f>
        <v>7000000</v>
      </c>
      <c r="M48" s="69">
        <f>M53+M55+M57+M60+M62</f>
        <v>7000000</v>
      </c>
      <c r="N48" s="51"/>
      <c r="O48" s="69">
        <f>O53+O55+O57+O60+O62</f>
        <v>7000000</v>
      </c>
    </row>
    <row r="49" spans="1:15" ht="31.5" customHeight="1" x14ac:dyDescent="0.25">
      <c r="A49" s="89">
        <v>13</v>
      </c>
      <c r="B49" s="98" t="s">
        <v>49</v>
      </c>
      <c r="C49" s="91" t="s">
        <v>25</v>
      </c>
      <c r="D49" s="75" t="s">
        <v>39</v>
      </c>
      <c r="E49" s="28"/>
      <c r="F49" s="75"/>
      <c r="G49" s="75"/>
      <c r="H49" s="33"/>
      <c r="I49" s="69">
        <f>K49+L49</f>
        <v>5249536</v>
      </c>
      <c r="J49" s="69">
        <f>J63</f>
        <v>0</v>
      </c>
      <c r="K49" s="69">
        <f>K63</f>
        <v>1023756</v>
      </c>
      <c r="L49" s="69">
        <f>L63</f>
        <v>4225780</v>
      </c>
      <c r="M49" s="69">
        <f t="shared" ref="M49:O49" si="9">M63</f>
        <v>0</v>
      </c>
      <c r="N49" s="69">
        <f t="shared" si="9"/>
        <v>0</v>
      </c>
      <c r="O49" s="69">
        <f t="shared" si="9"/>
        <v>0</v>
      </c>
    </row>
    <row r="50" spans="1:15" ht="38.25" customHeight="1" x14ac:dyDescent="0.25">
      <c r="A50" s="114"/>
      <c r="B50" s="123"/>
      <c r="C50" s="127"/>
      <c r="D50" s="75" t="s">
        <v>15</v>
      </c>
      <c r="E50" s="75"/>
      <c r="F50" s="75"/>
      <c r="G50" s="75"/>
      <c r="H50" s="28"/>
      <c r="I50" s="69">
        <f t="shared" ref="I50" si="10">J50+K50+L50+M50+O50</f>
        <v>180153436.19999999</v>
      </c>
      <c r="J50" s="69">
        <f>J52+J54+J56+J59+J61</f>
        <v>34602083</v>
      </c>
      <c r="K50" s="69">
        <f>K52+K56+K61</f>
        <v>35356572</v>
      </c>
      <c r="L50" s="69">
        <f>L52+L56+L61</f>
        <v>35212875.200000003</v>
      </c>
      <c r="M50" s="69">
        <f>M52+M56+M61</f>
        <v>37490953</v>
      </c>
      <c r="N50" s="51"/>
      <c r="O50" s="69">
        <f>O52+O56+O61</f>
        <v>37490953</v>
      </c>
    </row>
    <row r="51" spans="1:15" ht="33.75" customHeight="1" x14ac:dyDescent="0.25">
      <c r="A51" s="114"/>
      <c r="B51" s="123"/>
      <c r="C51" s="127"/>
      <c r="D51" s="75" t="s">
        <v>16</v>
      </c>
      <c r="E51" s="75"/>
      <c r="F51" s="75"/>
      <c r="G51" s="28"/>
      <c r="H51" s="28"/>
      <c r="I51" s="69">
        <f>J51+K51+L51+M51+O51</f>
        <v>35000000</v>
      </c>
      <c r="J51" s="69">
        <f>J53+J55+J57+J60+J62</f>
        <v>7000000</v>
      </c>
      <c r="K51" s="69">
        <f>K53+K55+K57+K60+K62</f>
        <v>7000000</v>
      </c>
      <c r="L51" s="69">
        <f>L53+L55+L57+L62</f>
        <v>7000000</v>
      </c>
      <c r="M51" s="69">
        <f>M53+M55+M57+M60+M62</f>
        <v>7000000</v>
      </c>
      <c r="N51" s="51"/>
      <c r="O51" s="69">
        <f>O53+O55+O57+O60+O62</f>
        <v>7000000</v>
      </c>
    </row>
    <row r="52" spans="1:15" ht="33.75" customHeight="1" x14ac:dyDescent="0.25">
      <c r="A52" s="114">
        <v>14</v>
      </c>
      <c r="B52" s="98" t="s">
        <v>50</v>
      </c>
      <c r="C52" s="91" t="s">
        <v>25</v>
      </c>
      <c r="D52" s="75" t="s">
        <v>15</v>
      </c>
      <c r="E52" s="75"/>
      <c r="F52" s="75"/>
      <c r="G52" s="28"/>
      <c r="H52" s="28"/>
      <c r="I52" s="69">
        <f>J52+K52+L52+M52+O52</f>
        <v>38655150</v>
      </c>
      <c r="J52" s="69">
        <f>30655150</f>
        <v>30655150</v>
      </c>
      <c r="K52" s="69">
        <v>2000000</v>
      </c>
      <c r="L52" s="69">
        <v>2000000</v>
      </c>
      <c r="M52" s="69">
        <v>2000000</v>
      </c>
      <c r="N52" s="51"/>
      <c r="O52" s="72">
        <v>2000000</v>
      </c>
    </row>
    <row r="53" spans="1:15" ht="32.25" customHeight="1" x14ac:dyDescent="0.25">
      <c r="A53" s="114"/>
      <c r="B53" s="98"/>
      <c r="C53" s="91"/>
      <c r="D53" s="75" t="s">
        <v>16</v>
      </c>
      <c r="E53" s="75"/>
      <c r="F53" s="75"/>
      <c r="G53" s="28"/>
      <c r="H53" s="28"/>
      <c r="I53" s="69">
        <f>J53+K53+L53+M53</f>
        <v>5250000</v>
      </c>
      <c r="J53" s="69">
        <v>5250000</v>
      </c>
      <c r="K53" s="69">
        <v>0</v>
      </c>
      <c r="L53" s="69">
        <v>0</v>
      </c>
      <c r="M53" s="69">
        <v>0</v>
      </c>
      <c r="N53" s="51"/>
      <c r="O53" s="69">
        <v>0</v>
      </c>
    </row>
    <row r="54" spans="1:15" ht="35.25" customHeight="1" x14ac:dyDescent="0.25">
      <c r="A54" s="89">
        <v>15</v>
      </c>
      <c r="B54" s="98" t="s">
        <v>51</v>
      </c>
      <c r="C54" s="91" t="s">
        <v>25</v>
      </c>
      <c r="D54" s="75" t="s">
        <v>15</v>
      </c>
      <c r="E54" s="75"/>
      <c r="F54" s="75"/>
      <c r="G54" s="28"/>
      <c r="H54" s="28"/>
      <c r="I54" s="69">
        <f t="shared" ref="I54" si="11">J54+K54+L54+M54</f>
        <v>1946933</v>
      </c>
      <c r="J54" s="69">
        <v>1946933</v>
      </c>
      <c r="K54" s="69">
        <v>0</v>
      </c>
      <c r="L54" s="69">
        <v>0</v>
      </c>
      <c r="M54" s="69">
        <v>0</v>
      </c>
      <c r="N54" s="51"/>
      <c r="O54" s="69">
        <v>0</v>
      </c>
    </row>
    <row r="55" spans="1:15" ht="38.25" customHeight="1" x14ac:dyDescent="0.25">
      <c r="A55" s="89"/>
      <c r="B55" s="98"/>
      <c r="C55" s="91"/>
      <c r="D55" s="75" t="s">
        <v>16</v>
      </c>
      <c r="E55" s="75"/>
      <c r="F55" s="75"/>
      <c r="G55" s="28"/>
      <c r="H55" s="28"/>
      <c r="I55" s="69">
        <f>J55+K55+L55+M55</f>
        <v>250000</v>
      </c>
      <c r="J55" s="69">
        <v>250000</v>
      </c>
      <c r="K55" s="69">
        <v>0</v>
      </c>
      <c r="L55" s="69">
        <v>0</v>
      </c>
      <c r="M55" s="69">
        <v>0</v>
      </c>
      <c r="N55" s="51"/>
      <c r="O55" s="69">
        <v>0</v>
      </c>
    </row>
    <row r="56" spans="1:15" ht="37.5" customHeight="1" x14ac:dyDescent="0.25">
      <c r="A56" s="89">
        <v>16</v>
      </c>
      <c r="B56" s="115" t="s">
        <v>52</v>
      </c>
      <c r="C56" s="91" t="s">
        <v>25</v>
      </c>
      <c r="D56" s="75" t="s">
        <v>15</v>
      </c>
      <c r="E56" s="75"/>
      <c r="F56" s="75"/>
      <c r="G56" s="75"/>
      <c r="H56" s="28"/>
      <c r="I56" s="69">
        <f>J56+K56+L56+M56+O56</f>
        <v>6655000</v>
      </c>
      <c r="J56" s="69">
        <v>2000000</v>
      </c>
      <c r="K56" s="69">
        <v>1655000</v>
      </c>
      <c r="L56" s="69">
        <f>1000000</f>
        <v>1000000</v>
      </c>
      <c r="M56" s="69">
        <f>1655000-655000</f>
        <v>1000000</v>
      </c>
      <c r="N56" s="51"/>
      <c r="O56" s="69">
        <f>1655000-655000</f>
        <v>1000000</v>
      </c>
    </row>
    <row r="57" spans="1:15" ht="42.75" customHeight="1" x14ac:dyDescent="0.25">
      <c r="A57" s="114"/>
      <c r="B57" s="118"/>
      <c r="C57" s="91"/>
      <c r="D57" s="75" t="s">
        <v>16</v>
      </c>
      <c r="E57" s="75"/>
      <c r="F57" s="75"/>
      <c r="G57" s="75"/>
      <c r="H57" s="28"/>
      <c r="I57" s="69">
        <f>J57+K57+L57+M57+O57</f>
        <v>15500000</v>
      </c>
      <c r="J57" s="69">
        <v>1500000</v>
      </c>
      <c r="K57" s="69">
        <v>3500000</v>
      </c>
      <c r="L57" s="69">
        <v>3500000</v>
      </c>
      <c r="M57" s="69">
        <v>3500000</v>
      </c>
      <c r="N57" s="51"/>
      <c r="O57" s="69">
        <v>3500000</v>
      </c>
    </row>
    <row r="58" spans="1:15" ht="26.25" hidden="1" customHeight="1" x14ac:dyDescent="0.25">
      <c r="A58" s="114"/>
      <c r="B58" s="98" t="s">
        <v>53</v>
      </c>
      <c r="C58" s="91" t="s">
        <v>25</v>
      </c>
      <c r="D58" s="75" t="s">
        <v>33</v>
      </c>
      <c r="E58" s="75"/>
      <c r="F58" s="75"/>
      <c r="G58" s="75"/>
      <c r="H58" s="28"/>
      <c r="I58" s="69">
        <v>0</v>
      </c>
      <c r="J58" s="69">
        <v>0</v>
      </c>
      <c r="K58" s="69">
        <v>0</v>
      </c>
      <c r="L58" s="69">
        <v>0</v>
      </c>
      <c r="M58" s="69">
        <v>0</v>
      </c>
      <c r="N58" s="51"/>
      <c r="O58" s="69">
        <v>0</v>
      </c>
    </row>
    <row r="59" spans="1:15" ht="41.25" hidden="1" customHeight="1" x14ac:dyDescent="0.25">
      <c r="A59" s="114"/>
      <c r="B59" s="98"/>
      <c r="C59" s="91"/>
      <c r="D59" s="75" t="s">
        <v>15</v>
      </c>
      <c r="E59" s="75"/>
      <c r="F59" s="75"/>
      <c r="G59" s="75"/>
      <c r="H59" s="28"/>
      <c r="I59" s="69">
        <v>0</v>
      </c>
      <c r="J59" s="69">
        <v>0</v>
      </c>
      <c r="K59" s="69">
        <v>0</v>
      </c>
      <c r="L59" s="69">
        <v>0</v>
      </c>
      <c r="M59" s="69">
        <v>0</v>
      </c>
      <c r="N59" s="51"/>
      <c r="O59" s="69">
        <v>0</v>
      </c>
    </row>
    <row r="60" spans="1:15" ht="41.25" hidden="1" customHeight="1" x14ac:dyDescent="0.25">
      <c r="A60" s="114"/>
      <c r="B60" s="98"/>
      <c r="C60" s="91"/>
      <c r="D60" s="75" t="s">
        <v>16</v>
      </c>
      <c r="E60" s="75"/>
      <c r="F60" s="75"/>
      <c r="G60" s="75"/>
      <c r="H60" s="28"/>
      <c r="I60" s="69">
        <v>0</v>
      </c>
      <c r="J60" s="69">
        <v>0</v>
      </c>
      <c r="K60" s="69">
        <v>0</v>
      </c>
      <c r="L60" s="69"/>
      <c r="M60" s="69">
        <v>0</v>
      </c>
      <c r="N60" s="51"/>
      <c r="O60" s="69">
        <v>0</v>
      </c>
    </row>
    <row r="61" spans="1:15" ht="33" customHeight="1" x14ac:dyDescent="0.25">
      <c r="A61" s="89">
        <v>17</v>
      </c>
      <c r="B61" s="98" t="s">
        <v>54</v>
      </c>
      <c r="C61" s="91" t="s">
        <v>25</v>
      </c>
      <c r="D61" s="75" t="s">
        <v>15</v>
      </c>
      <c r="E61" s="75"/>
      <c r="F61" s="75"/>
      <c r="G61" s="75"/>
      <c r="H61" s="28"/>
      <c r="I61" s="69">
        <f>J61+K61+L61+M61+O61</f>
        <v>132896353.2</v>
      </c>
      <c r="J61" s="69">
        <v>0</v>
      </c>
      <c r="K61" s="69">
        <f>30284872+1416700</f>
        <v>31701572</v>
      </c>
      <c r="L61" s="69">
        <f>30939872+3551081-2278077.8</f>
        <v>32212875.199999999</v>
      </c>
      <c r="M61" s="69">
        <f>30939872+3551081</f>
        <v>34490953</v>
      </c>
      <c r="N61" s="51"/>
      <c r="O61" s="69">
        <f>30939872+3551081</f>
        <v>34490953</v>
      </c>
    </row>
    <row r="62" spans="1:15" ht="34.5" customHeight="1" x14ac:dyDescent="0.25">
      <c r="A62" s="114"/>
      <c r="B62" s="118"/>
      <c r="C62" s="91"/>
      <c r="D62" s="75" t="s">
        <v>16</v>
      </c>
      <c r="E62" s="75"/>
      <c r="F62" s="75"/>
      <c r="G62" s="75"/>
      <c r="H62" s="75"/>
      <c r="I62" s="69">
        <f>J62+K62+L62+M62+O62</f>
        <v>14000000</v>
      </c>
      <c r="J62" s="69">
        <v>0</v>
      </c>
      <c r="K62" s="69">
        <v>3500000</v>
      </c>
      <c r="L62" s="69">
        <v>3500000</v>
      </c>
      <c r="M62" s="69">
        <v>3500000</v>
      </c>
      <c r="N62" s="51"/>
      <c r="O62" s="69">
        <v>3500000</v>
      </c>
    </row>
    <row r="63" spans="1:15" ht="120.75" customHeight="1" x14ac:dyDescent="0.25">
      <c r="A63" s="81">
        <v>18</v>
      </c>
      <c r="B63" s="74" t="s">
        <v>55</v>
      </c>
      <c r="C63" s="75" t="s">
        <v>25</v>
      </c>
      <c r="D63" s="75" t="s">
        <v>39</v>
      </c>
      <c r="E63" s="75"/>
      <c r="F63" s="75"/>
      <c r="G63" s="75"/>
      <c r="H63" s="75"/>
      <c r="I63" s="69">
        <f>K63+L63</f>
        <v>5249536</v>
      </c>
      <c r="J63" s="69">
        <v>0</v>
      </c>
      <c r="K63" s="69">
        <v>1023756</v>
      </c>
      <c r="L63" s="69">
        <v>4225780</v>
      </c>
      <c r="M63" s="69">
        <v>0</v>
      </c>
      <c r="N63" s="69">
        <v>0</v>
      </c>
      <c r="O63" s="69">
        <v>0</v>
      </c>
    </row>
    <row r="64" spans="1:15" ht="34.5" customHeight="1" x14ac:dyDescent="0.25">
      <c r="A64" s="114">
        <v>19</v>
      </c>
      <c r="B64" s="115" t="s">
        <v>19</v>
      </c>
      <c r="C64" s="91" t="s">
        <v>24</v>
      </c>
      <c r="D64" s="75" t="s">
        <v>39</v>
      </c>
      <c r="E64" s="75"/>
      <c r="F64" s="75"/>
      <c r="G64" s="75"/>
      <c r="H64" s="33"/>
      <c r="I64" s="69">
        <f>K64+L64</f>
        <v>17605700</v>
      </c>
      <c r="J64" s="69">
        <v>0</v>
      </c>
      <c r="K64" s="69">
        <f>K80</f>
        <v>10847600</v>
      </c>
      <c r="L64" s="69">
        <f>L80</f>
        <v>6758100</v>
      </c>
      <c r="M64" s="69">
        <v>0</v>
      </c>
      <c r="N64" s="69"/>
      <c r="O64" s="69">
        <v>0</v>
      </c>
    </row>
    <row r="65" spans="1:17" ht="39" customHeight="1" x14ac:dyDescent="0.25">
      <c r="A65" s="114"/>
      <c r="B65" s="124"/>
      <c r="C65" s="96"/>
      <c r="D65" s="75" t="s">
        <v>15</v>
      </c>
      <c r="E65" s="34"/>
      <c r="F65" s="35"/>
      <c r="G65" s="35"/>
      <c r="H65" s="36"/>
      <c r="I65" s="69">
        <f>J65+K65+L65+M65+O65</f>
        <v>682497206.29999995</v>
      </c>
      <c r="J65" s="72">
        <f>114629200+400000+249645</f>
        <v>115278845</v>
      </c>
      <c r="K65" s="50">
        <f>K73+K75+K77+K79</f>
        <v>137570327.30000001</v>
      </c>
      <c r="L65" s="50">
        <f>L73+L75+L77+L79</f>
        <v>158473992</v>
      </c>
      <c r="M65" s="50">
        <f>M73+M75+M77</f>
        <v>135587021</v>
      </c>
      <c r="N65" s="51"/>
      <c r="O65" s="50">
        <f>O73+O75+O77</f>
        <v>135587021</v>
      </c>
    </row>
    <row r="66" spans="1:17" ht="30.75" customHeight="1" x14ac:dyDescent="0.25">
      <c r="A66" s="114"/>
      <c r="B66" s="124"/>
      <c r="C66" s="96"/>
      <c r="D66" s="75" t="s">
        <v>16</v>
      </c>
      <c r="E66" s="37"/>
      <c r="F66" s="35"/>
      <c r="G66" s="35"/>
      <c r="H66" s="36"/>
      <c r="I66" s="69">
        <f>J66+K66+L66+M66+O66</f>
        <v>169687460.40000001</v>
      </c>
      <c r="J66" s="72">
        <v>33837460.399999999</v>
      </c>
      <c r="K66" s="72">
        <v>33900000</v>
      </c>
      <c r="L66" s="72">
        <f>L74+L78</f>
        <v>33950000</v>
      </c>
      <c r="M66" s="72">
        <f>M74+M78</f>
        <v>34000000</v>
      </c>
      <c r="N66" s="51"/>
      <c r="O66" s="72">
        <f>O74+O78</f>
        <v>34000000</v>
      </c>
    </row>
    <row r="67" spans="1:17" ht="39.75" customHeight="1" x14ac:dyDescent="0.25">
      <c r="A67" s="114">
        <v>20</v>
      </c>
      <c r="B67" s="98" t="s">
        <v>56</v>
      </c>
      <c r="C67" s="91" t="s">
        <v>24</v>
      </c>
      <c r="D67" s="75" t="s">
        <v>39</v>
      </c>
      <c r="E67" s="37"/>
      <c r="F67" s="35"/>
      <c r="G67" s="35"/>
      <c r="H67" s="36"/>
      <c r="I67" s="69">
        <f>K67+L67</f>
        <v>17605700</v>
      </c>
      <c r="J67" s="69">
        <v>0</v>
      </c>
      <c r="K67" s="72">
        <f>K80</f>
        <v>10847600</v>
      </c>
      <c r="L67" s="69">
        <f>L80</f>
        <v>6758100</v>
      </c>
      <c r="M67" s="69">
        <v>0</v>
      </c>
      <c r="N67" s="69">
        <v>0</v>
      </c>
      <c r="O67" s="69">
        <v>0</v>
      </c>
    </row>
    <row r="68" spans="1:17" ht="42" customHeight="1" x14ac:dyDescent="0.25">
      <c r="A68" s="114"/>
      <c r="B68" s="123"/>
      <c r="C68" s="96"/>
      <c r="D68" s="75" t="s">
        <v>15</v>
      </c>
      <c r="E68" s="35"/>
      <c r="F68" s="35"/>
      <c r="G68" s="35"/>
      <c r="H68" s="36"/>
      <c r="I68" s="69">
        <f>J68+K68+L68+M68+O68</f>
        <v>682497206.29999995</v>
      </c>
      <c r="J68" s="72">
        <f>114629200+400000+249645</f>
        <v>115278845</v>
      </c>
      <c r="K68" s="50">
        <f>K73+K75+K77+K79</f>
        <v>137570327.30000001</v>
      </c>
      <c r="L68" s="50">
        <f>L73+L75+L77+L79</f>
        <v>158473992</v>
      </c>
      <c r="M68" s="50">
        <f>M73+M75+M77</f>
        <v>135587021</v>
      </c>
      <c r="N68" s="51"/>
      <c r="O68" s="50">
        <f>O73+O75+O77</f>
        <v>135587021</v>
      </c>
    </row>
    <row r="69" spans="1:17" ht="34.5" customHeight="1" x14ac:dyDescent="0.25">
      <c r="A69" s="114"/>
      <c r="B69" s="123"/>
      <c r="C69" s="96"/>
      <c r="D69" s="75" t="s">
        <v>16</v>
      </c>
      <c r="E69" s="35"/>
      <c r="F69" s="35"/>
      <c r="G69" s="35"/>
      <c r="H69" s="36"/>
      <c r="I69" s="69">
        <f>J69+K69+L69+M69+O69</f>
        <v>169687460.40000001</v>
      </c>
      <c r="J69" s="72">
        <v>33837460.399999999</v>
      </c>
      <c r="K69" s="72">
        <v>33900000</v>
      </c>
      <c r="L69" s="72">
        <f>L74+L78</f>
        <v>33950000</v>
      </c>
      <c r="M69" s="72">
        <f>M74+M78</f>
        <v>34000000</v>
      </c>
      <c r="N69" s="51"/>
      <c r="O69" s="72">
        <f>O74+O78</f>
        <v>34000000</v>
      </c>
    </row>
    <row r="70" spans="1:17" ht="43.5" customHeight="1" x14ac:dyDescent="0.25">
      <c r="A70" s="114">
        <v>21</v>
      </c>
      <c r="B70" s="98" t="s">
        <v>57</v>
      </c>
      <c r="C70" s="91" t="s">
        <v>24</v>
      </c>
      <c r="D70" s="75" t="s">
        <v>39</v>
      </c>
      <c r="E70" s="35"/>
      <c r="F70" s="35"/>
      <c r="G70" s="35"/>
      <c r="H70" s="36"/>
      <c r="I70" s="69">
        <f>K70+L70</f>
        <v>17605700</v>
      </c>
      <c r="J70" s="69">
        <v>0</v>
      </c>
      <c r="K70" s="72">
        <f>K80</f>
        <v>10847600</v>
      </c>
      <c r="L70" s="69">
        <f>L80</f>
        <v>6758100</v>
      </c>
      <c r="M70" s="69">
        <v>0</v>
      </c>
      <c r="N70" s="69">
        <v>0</v>
      </c>
      <c r="O70" s="69">
        <v>0</v>
      </c>
    </row>
    <row r="71" spans="1:17" ht="40.5" customHeight="1" x14ac:dyDescent="0.25">
      <c r="A71" s="114"/>
      <c r="B71" s="123"/>
      <c r="C71" s="96"/>
      <c r="D71" s="75" t="s">
        <v>15</v>
      </c>
      <c r="E71" s="35"/>
      <c r="F71" s="35"/>
      <c r="G71" s="35"/>
      <c r="H71" s="36"/>
      <c r="I71" s="69">
        <f>J71+K71+L71+M71+O71</f>
        <v>682497206.29999995</v>
      </c>
      <c r="J71" s="72">
        <f>J73+J75+J77</f>
        <v>115278845</v>
      </c>
      <c r="K71" s="50">
        <f>K73+K75+K77+K79</f>
        <v>137570327.30000001</v>
      </c>
      <c r="L71" s="50">
        <f>L73+L75+L77+L79</f>
        <v>158473992</v>
      </c>
      <c r="M71" s="50">
        <f>M73+M75+M77</f>
        <v>135587021</v>
      </c>
      <c r="N71" s="51"/>
      <c r="O71" s="50">
        <f>O73+O75+O77</f>
        <v>135587021</v>
      </c>
    </row>
    <row r="72" spans="1:17" ht="37.5" customHeight="1" x14ac:dyDescent="0.25">
      <c r="A72" s="114"/>
      <c r="B72" s="123"/>
      <c r="C72" s="96"/>
      <c r="D72" s="75" t="s">
        <v>16</v>
      </c>
      <c r="E72" s="35"/>
      <c r="F72" s="35"/>
      <c r="G72" s="37"/>
      <c r="H72" s="36"/>
      <c r="I72" s="69">
        <f>J72+K72+L72+M72+O72</f>
        <v>169687460.40000001</v>
      </c>
      <c r="J72" s="72">
        <v>33837460.399999999</v>
      </c>
      <c r="K72" s="72">
        <v>33900000</v>
      </c>
      <c r="L72" s="72">
        <f>L74+L78</f>
        <v>33950000</v>
      </c>
      <c r="M72" s="72">
        <f>M74+M78</f>
        <v>34000000</v>
      </c>
      <c r="N72" s="51"/>
      <c r="O72" s="72">
        <f>O74+O78</f>
        <v>34000000</v>
      </c>
    </row>
    <row r="73" spans="1:17" ht="47.25" customHeight="1" x14ac:dyDescent="0.25">
      <c r="A73" s="114">
        <v>22</v>
      </c>
      <c r="B73" s="98" t="s">
        <v>58</v>
      </c>
      <c r="C73" s="98" t="s">
        <v>24</v>
      </c>
      <c r="D73" s="75" t="s">
        <v>15</v>
      </c>
      <c r="E73" s="35"/>
      <c r="F73" s="35"/>
      <c r="G73" s="35"/>
      <c r="H73" s="36"/>
      <c r="I73" s="69">
        <f>J73+K73+L73+M73+O73</f>
        <v>671099396</v>
      </c>
      <c r="J73" s="77">
        <f>114629200+249645</f>
        <v>114878845</v>
      </c>
      <c r="K73" s="50">
        <f>114629200-1601832+484745+400000+23185965</f>
        <v>137098078</v>
      </c>
      <c r="L73" s="72">
        <f>113512113+714908+20960000+8037700+5523710</f>
        <v>148748431</v>
      </c>
      <c r="M73" s="72">
        <f>113512113+714908+20960000</f>
        <v>135187021</v>
      </c>
      <c r="N73" s="51"/>
      <c r="O73" s="72">
        <f>113512113+714908+20960000</f>
        <v>135187021</v>
      </c>
    </row>
    <row r="74" spans="1:17" ht="39.75" customHeight="1" x14ac:dyDescent="0.35">
      <c r="A74" s="114"/>
      <c r="B74" s="98"/>
      <c r="C74" s="98"/>
      <c r="D74" s="75" t="s">
        <v>16</v>
      </c>
      <c r="E74" s="35"/>
      <c r="F74" s="35"/>
      <c r="G74" s="37"/>
      <c r="H74" s="36"/>
      <c r="I74" s="69">
        <f>J74+K74+L74+M74+O74</f>
        <v>154737460.40000001</v>
      </c>
      <c r="J74" s="72">
        <f>J72-J78</f>
        <v>31137460.399999999</v>
      </c>
      <c r="K74" s="72">
        <f>K72-K78</f>
        <v>30900000</v>
      </c>
      <c r="L74" s="72">
        <v>30900000</v>
      </c>
      <c r="M74" s="72">
        <v>30900000</v>
      </c>
      <c r="N74" s="72">
        <v>31000000</v>
      </c>
      <c r="O74" s="72">
        <v>30900000</v>
      </c>
      <c r="Q74" s="13"/>
    </row>
    <row r="75" spans="1:17" ht="68.25" customHeight="1" x14ac:dyDescent="0.25">
      <c r="A75" s="114">
        <v>23</v>
      </c>
      <c r="B75" s="98" t="s">
        <v>59</v>
      </c>
      <c r="C75" s="98" t="s">
        <v>24</v>
      </c>
      <c r="D75" s="91" t="s">
        <v>15</v>
      </c>
      <c r="E75" s="112"/>
      <c r="F75" s="112"/>
      <c r="G75" s="112"/>
      <c r="H75" s="122"/>
      <c r="I75" s="108">
        <f>J75+K75+L75+M75+O75</f>
        <v>1375000</v>
      </c>
      <c r="J75" s="93">
        <v>300000</v>
      </c>
      <c r="K75" s="93">
        <v>250000</v>
      </c>
      <c r="L75" s="93">
        <f>250000+75000</f>
        <v>325000</v>
      </c>
      <c r="M75" s="93">
        <v>250000</v>
      </c>
      <c r="N75" s="85"/>
      <c r="O75" s="93">
        <v>250000</v>
      </c>
    </row>
    <row r="76" spans="1:17" ht="31.5" customHeight="1" x14ac:dyDescent="0.25">
      <c r="A76" s="114"/>
      <c r="B76" s="118"/>
      <c r="C76" s="98"/>
      <c r="D76" s="91"/>
      <c r="E76" s="112"/>
      <c r="F76" s="112"/>
      <c r="G76" s="112"/>
      <c r="H76" s="106"/>
      <c r="I76" s="109"/>
      <c r="J76" s="93"/>
      <c r="K76" s="93"/>
      <c r="L76" s="93"/>
      <c r="M76" s="93"/>
      <c r="N76" s="85"/>
      <c r="O76" s="93"/>
    </row>
    <row r="77" spans="1:17" ht="46.5" customHeight="1" x14ac:dyDescent="0.25">
      <c r="A77" s="114">
        <v>24</v>
      </c>
      <c r="B77" s="98" t="s">
        <v>60</v>
      </c>
      <c r="C77" s="98" t="s">
        <v>24</v>
      </c>
      <c r="D77" s="75" t="s">
        <v>15</v>
      </c>
      <c r="E77" s="73"/>
      <c r="F77" s="73"/>
      <c r="G77" s="73"/>
      <c r="H77" s="38"/>
      <c r="I77" s="69">
        <f>J77+K77+L77+M77+O77</f>
        <v>625000</v>
      </c>
      <c r="J77" s="69">
        <v>100000</v>
      </c>
      <c r="K77" s="69">
        <v>150000</v>
      </c>
      <c r="L77" s="69">
        <f>150000-75000</f>
        <v>75000</v>
      </c>
      <c r="M77" s="69">
        <v>150000</v>
      </c>
      <c r="N77" s="51"/>
      <c r="O77" s="69">
        <v>150000</v>
      </c>
    </row>
    <row r="78" spans="1:17" ht="57.75" customHeight="1" x14ac:dyDescent="0.25">
      <c r="A78" s="114"/>
      <c r="B78" s="98"/>
      <c r="C78" s="98"/>
      <c r="D78" s="75" t="s">
        <v>16</v>
      </c>
      <c r="E78" s="73"/>
      <c r="F78" s="73"/>
      <c r="G78" s="73"/>
      <c r="H78" s="38"/>
      <c r="I78" s="69">
        <f>J78+K78+L78+M78+O78</f>
        <v>14950000</v>
      </c>
      <c r="J78" s="72">
        <v>2700000</v>
      </c>
      <c r="K78" s="72">
        <v>3000000</v>
      </c>
      <c r="L78" s="72">
        <v>3050000</v>
      </c>
      <c r="M78" s="72">
        <v>3100000</v>
      </c>
      <c r="N78" s="72">
        <v>3000000</v>
      </c>
      <c r="O78" s="72">
        <v>3100000</v>
      </c>
    </row>
    <row r="79" spans="1:17" ht="102" customHeight="1" x14ac:dyDescent="0.25">
      <c r="A79" s="81">
        <v>25</v>
      </c>
      <c r="B79" s="74" t="s">
        <v>61</v>
      </c>
      <c r="C79" s="74" t="s">
        <v>30</v>
      </c>
      <c r="D79" s="75" t="s">
        <v>15</v>
      </c>
      <c r="E79" s="73"/>
      <c r="F79" s="73"/>
      <c r="G79" s="73"/>
      <c r="H79" s="86"/>
      <c r="I79" s="69">
        <f>K79+L79</f>
        <v>9397810.3000000007</v>
      </c>
      <c r="J79" s="72" t="s">
        <v>31</v>
      </c>
      <c r="K79" s="72">
        <f>9397810-9325560.7</f>
        <v>72249.300000000745</v>
      </c>
      <c r="L79" s="72">
        <v>9325561</v>
      </c>
      <c r="M79" s="72" t="s">
        <v>31</v>
      </c>
      <c r="N79" s="51"/>
      <c r="O79" s="72" t="s">
        <v>31</v>
      </c>
    </row>
    <row r="80" spans="1:17" ht="111.75" customHeight="1" x14ac:dyDescent="0.25">
      <c r="A80" s="81">
        <v>26</v>
      </c>
      <c r="B80" s="87" t="s">
        <v>62</v>
      </c>
      <c r="C80" s="74" t="s">
        <v>24</v>
      </c>
      <c r="D80" s="75" t="s">
        <v>39</v>
      </c>
      <c r="E80" s="73"/>
      <c r="F80" s="73"/>
      <c r="G80" s="73"/>
      <c r="H80" s="86"/>
      <c r="I80" s="69">
        <f>K80+L80</f>
        <v>17605700</v>
      </c>
      <c r="J80" s="72" t="s">
        <v>31</v>
      </c>
      <c r="K80" s="72">
        <v>10847600</v>
      </c>
      <c r="L80" s="72">
        <v>6758100</v>
      </c>
      <c r="M80" s="72" t="s">
        <v>31</v>
      </c>
      <c r="N80" s="72" t="s">
        <v>31</v>
      </c>
      <c r="O80" s="72" t="s">
        <v>31</v>
      </c>
    </row>
    <row r="81" spans="1:18" ht="21" customHeight="1" x14ac:dyDescent="0.25">
      <c r="A81" s="114">
        <v>27</v>
      </c>
      <c r="B81" s="115" t="s">
        <v>20</v>
      </c>
      <c r="C81" s="91" t="s">
        <v>26</v>
      </c>
      <c r="D81" s="91" t="s">
        <v>29</v>
      </c>
      <c r="E81" s="112"/>
      <c r="F81" s="112"/>
      <c r="G81" s="112"/>
      <c r="H81" s="120"/>
      <c r="I81" s="108">
        <f>J81+K81+L81+M81+O81</f>
        <v>522086.32</v>
      </c>
      <c r="J81" s="93">
        <v>26620</v>
      </c>
      <c r="K81" s="93">
        <v>0</v>
      </c>
      <c r="L81" s="93">
        <f>L98</f>
        <v>165155.44</v>
      </c>
      <c r="M81" s="93">
        <f>M98</f>
        <v>165155.44</v>
      </c>
      <c r="N81" s="51"/>
      <c r="O81" s="93">
        <f>O98</f>
        <v>165155.44</v>
      </c>
    </row>
    <row r="82" spans="1:18" ht="9" customHeight="1" x14ac:dyDescent="0.25">
      <c r="A82" s="114"/>
      <c r="B82" s="118"/>
      <c r="C82" s="119"/>
      <c r="D82" s="91"/>
      <c r="E82" s="112"/>
      <c r="F82" s="112"/>
      <c r="G82" s="112"/>
      <c r="H82" s="121"/>
      <c r="I82" s="108"/>
      <c r="J82" s="93"/>
      <c r="K82" s="93"/>
      <c r="L82" s="93"/>
      <c r="M82" s="93"/>
      <c r="N82" s="51"/>
      <c r="O82" s="93"/>
    </row>
    <row r="83" spans="1:18" ht="44.25" customHeight="1" x14ac:dyDescent="0.25">
      <c r="A83" s="114"/>
      <c r="B83" s="118"/>
      <c r="C83" s="119"/>
      <c r="D83" s="75" t="s">
        <v>39</v>
      </c>
      <c r="E83" s="73"/>
      <c r="F83" s="73"/>
      <c r="G83" s="73"/>
      <c r="H83" s="88"/>
      <c r="I83" s="69">
        <f>K83+L83+M83+O83</f>
        <v>6105869.1299999999</v>
      </c>
      <c r="J83" s="72" t="s">
        <v>31</v>
      </c>
      <c r="K83" s="72">
        <f>K101</f>
        <v>1208544</v>
      </c>
      <c r="L83" s="72">
        <f>L99+L101</f>
        <v>4824817.71</v>
      </c>
      <c r="M83" s="72">
        <f>M99</f>
        <v>36253.71</v>
      </c>
      <c r="N83" s="51"/>
      <c r="O83" s="72">
        <f>O99</f>
        <v>36253.71</v>
      </c>
    </row>
    <row r="84" spans="1:18" ht="35.25" customHeight="1" x14ac:dyDescent="0.25">
      <c r="A84" s="114"/>
      <c r="B84" s="118"/>
      <c r="C84" s="119"/>
      <c r="D84" s="91" t="s">
        <v>15</v>
      </c>
      <c r="E84" s="112"/>
      <c r="F84" s="112"/>
      <c r="G84" s="112"/>
      <c r="H84" s="105"/>
      <c r="I84" s="108">
        <f>J84+K84+L84+M84+O84</f>
        <v>173631938.09999999</v>
      </c>
      <c r="J84" s="108">
        <f>J95+J100</f>
        <v>30977847</v>
      </c>
      <c r="K84" s="108">
        <f>K95+K100</f>
        <v>36811672</v>
      </c>
      <c r="L84" s="110">
        <f>L95+L100</f>
        <v>34516371.100000001</v>
      </c>
      <c r="M84" s="108">
        <f>M95+M100</f>
        <v>35663024</v>
      </c>
      <c r="N84" s="51"/>
      <c r="O84" s="108">
        <f>O95+O100</f>
        <v>35663024</v>
      </c>
    </row>
    <row r="85" spans="1:18" ht="2.25" customHeight="1" x14ac:dyDescent="0.25">
      <c r="A85" s="114"/>
      <c r="B85" s="118"/>
      <c r="C85" s="119"/>
      <c r="D85" s="91"/>
      <c r="E85" s="112"/>
      <c r="F85" s="112"/>
      <c r="G85" s="112"/>
      <c r="H85" s="106"/>
      <c r="I85" s="108"/>
      <c r="J85" s="108"/>
      <c r="K85" s="108"/>
      <c r="L85" s="110"/>
      <c r="M85" s="108"/>
      <c r="N85" s="51"/>
      <c r="O85" s="108"/>
    </row>
    <row r="86" spans="1:18" ht="9.75" customHeight="1" x14ac:dyDescent="0.25">
      <c r="A86" s="114">
        <v>28</v>
      </c>
      <c r="B86" s="98" t="s">
        <v>63</v>
      </c>
      <c r="C86" s="125" t="s">
        <v>26</v>
      </c>
      <c r="D86" s="91" t="s">
        <v>29</v>
      </c>
      <c r="E86" s="165"/>
      <c r="F86" s="165"/>
      <c r="G86" s="165"/>
      <c r="H86" s="167"/>
      <c r="I86" s="108">
        <f>J86+K86+L86+M86+O86</f>
        <v>522086.32</v>
      </c>
      <c r="J86" s="93">
        <v>26620</v>
      </c>
      <c r="K86" s="93">
        <v>0</v>
      </c>
      <c r="L86" s="97">
        <f>L98</f>
        <v>165155.44</v>
      </c>
      <c r="M86" s="93">
        <f>M98</f>
        <v>165155.44</v>
      </c>
      <c r="N86" s="51"/>
      <c r="O86" s="93">
        <f>O98</f>
        <v>165155.44</v>
      </c>
    </row>
    <row r="87" spans="1:18" ht="19.5" customHeight="1" x14ac:dyDescent="0.25">
      <c r="A87" s="114"/>
      <c r="B87" s="118"/>
      <c r="C87" s="163"/>
      <c r="D87" s="91"/>
      <c r="E87" s="166"/>
      <c r="F87" s="166"/>
      <c r="G87" s="166"/>
      <c r="H87" s="166"/>
      <c r="I87" s="108"/>
      <c r="J87" s="93"/>
      <c r="K87" s="93"/>
      <c r="L87" s="97"/>
      <c r="M87" s="93"/>
      <c r="N87" s="51"/>
      <c r="O87" s="93"/>
    </row>
    <row r="88" spans="1:18" ht="55.5" customHeight="1" x14ac:dyDescent="0.25">
      <c r="A88" s="114"/>
      <c r="B88" s="118"/>
      <c r="C88" s="163"/>
      <c r="D88" s="75" t="s">
        <v>39</v>
      </c>
      <c r="E88" s="73"/>
      <c r="F88" s="73"/>
      <c r="G88" s="73"/>
      <c r="H88" s="39"/>
      <c r="I88" s="69">
        <f>K88+L88+M88+O88</f>
        <v>6105869.1299999999</v>
      </c>
      <c r="J88" s="72" t="s">
        <v>31</v>
      </c>
      <c r="K88" s="72">
        <f>K101</f>
        <v>1208544</v>
      </c>
      <c r="L88" s="72">
        <f>L99+L101</f>
        <v>4824817.71</v>
      </c>
      <c r="M88" s="72">
        <f>M99</f>
        <v>36253.71</v>
      </c>
      <c r="N88" s="72" t="s">
        <v>31</v>
      </c>
      <c r="O88" s="72">
        <f>O99</f>
        <v>36253.71</v>
      </c>
    </row>
    <row r="89" spans="1:18" ht="28.5" customHeight="1" x14ac:dyDescent="0.25">
      <c r="A89" s="114"/>
      <c r="B89" s="118"/>
      <c r="C89" s="163"/>
      <c r="D89" s="91" t="s">
        <v>15</v>
      </c>
      <c r="E89" s="112"/>
      <c r="F89" s="112"/>
      <c r="G89" s="112"/>
      <c r="H89" s="105"/>
      <c r="I89" s="108">
        <f>J89+K89+L89+M89+O89</f>
        <v>173631938.09999999</v>
      </c>
      <c r="J89" s="108">
        <f>J95+J100</f>
        <v>30977847</v>
      </c>
      <c r="K89" s="108">
        <f>K95+K100</f>
        <v>36811672</v>
      </c>
      <c r="L89" s="110">
        <f>L95+L100</f>
        <v>34516371.100000001</v>
      </c>
      <c r="M89" s="110">
        <f>M95+M100</f>
        <v>35663024</v>
      </c>
      <c r="N89" s="51"/>
      <c r="O89" s="110">
        <f>O95+O100</f>
        <v>35663024</v>
      </c>
      <c r="R89" s="16"/>
    </row>
    <row r="90" spans="1:18" ht="8.25" customHeight="1" x14ac:dyDescent="0.25">
      <c r="A90" s="114"/>
      <c r="B90" s="118"/>
      <c r="C90" s="164"/>
      <c r="D90" s="91"/>
      <c r="E90" s="112"/>
      <c r="F90" s="112"/>
      <c r="G90" s="112"/>
      <c r="H90" s="106"/>
      <c r="I90" s="108"/>
      <c r="J90" s="108"/>
      <c r="K90" s="108"/>
      <c r="L90" s="110"/>
      <c r="M90" s="110"/>
      <c r="N90" s="51"/>
      <c r="O90" s="110"/>
    </row>
    <row r="91" spans="1:18" ht="32.25" customHeight="1" x14ac:dyDescent="0.25">
      <c r="A91" s="114">
        <v>29</v>
      </c>
      <c r="B91" s="98" t="s">
        <v>64</v>
      </c>
      <c r="C91" s="91" t="s">
        <v>26</v>
      </c>
      <c r="D91" s="75" t="s">
        <v>29</v>
      </c>
      <c r="E91" s="73"/>
      <c r="F91" s="73"/>
      <c r="G91" s="73"/>
      <c r="H91" s="39"/>
      <c r="I91" s="69">
        <f>J91+K91+L91+M91+O91</f>
        <v>522086.32</v>
      </c>
      <c r="J91" s="69">
        <v>26620</v>
      </c>
      <c r="K91" s="69">
        <v>0</v>
      </c>
      <c r="L91" s="69">
        <f>L98</f>
        <v>165155.44</v>
      </c>
      <c r="M91" s="69">
        <f>M98</f>
        <v>165155.44</v>
      </c>
      <c r="N91" s="51"/>
      <c r="O91" s="71">
        <f>O98</f>
        <v>165155.44</v>
      </c>
    </row>
    <row r="92" spans="1:18" ht="48.75" customHeight="1" x14ac:dyDescent="0.25">
      <c r="A92" s="114"/>
      <c r="B92" s="98"/>
      <c r="C92" s="91"/>
      <c r="D92" s="75" t="s">
        <v>39</v>
      </c>
      <c r="E92" s="73"/>
      <c r="F92" s="73"/>
      <c r="G92" s="73"/>
      <c r="H92" s="39"/>
      <c r="I92" s="69">
        <f>K92+L92+M92+O92</f>
        <v>6105869.1299999999</v>
      </c>
      <c r="J92" s="72" t="s">
        <v>31</v>
      </c>
      <c r="K92" s="69">
        <f>K101</f>
        <v>1208544</v>
      </c>
      <c r="L92" s="72">
        <f>L99+L101</f>
        <v>4824817.71</v>
      </c>
      <c r="M92" s="72">
        <f>M99</f>
        <v>36253.71</v>
      </c>
      <c r="N92" s="51"/>
      <c r="O92" s="72">
        <f>O99</f>
        <v>36253.71</v>
      </c>
    </row>
    <row r="93" spans="1:18" ht="16.5" customHeight="1" x14ac:dyDescent="0.25">
      <c r="A93" s="114"/>
      <c r="B93" s="118"/>
      <c r="C93" s="91"/>
      <c r="D93" s="91" t="s">
        <v>15</v>
      </c>
      <c r="E93" s="112"/>
      <c r="F93" s="112"/>
      <c r="G93" s="112"/>
      <c r="H93" s="105"/>
      <c r="I93" s="108">
        <f>J93+K93+L93+M93+O93</f>
        <v>173631938.09999999</v>
      </c>
      <c r="J93" s="108">
        <f>34770800-496062-500000-400000-26645-2370246</f>
        <v>30977847</v>
      </c>
      <c r="K93" s="108">
        <f>K95+K100</f>
        <v>36811672</v>
      </c>
      <c r="L93" s="110">
        <f>L95+L100</f>
        <v>34516371.100000001</v>
      </c>
      <c r="M93" s="110">
        <f>M95+M100</f>
        <v>35663024</v>
      </c>
      <c r="N93" s="51"/>
      <c r="O93" s="110">
        <f>O95+O100</f>
        <v>35663024</v>
      </c>
    </row>
    <row r="94" spans="1:18" ht="18.75" customHeight="1" x14ac:dyDescent="0.25">
      <c r="A94" s="114"/>
      <c r="B94" s="118"/>
      <c r="C94" s="91"/>
      <c r="D94" s="91"/>
      <c r="E94" s="112"/>
      <c r="F94" s="112"/>
      <c r="G94" s="112"/>
      <c r="H94" s="106"/>
      <c r="I94" s="108"/>
      <c r="J94" s="108"/>
      <c r="K94" s="108"/>
      <c r="L94" s="110"/>
      <c r="M94" s="110"/>
      <c r="N94" s="51"/>
      <c r="O94" s="110"/>
    </row>
    <row r="95" spans="1:18" ht="35.25" customHeight="1" x14ac:dyDescent="0.25">
      <c r="A95" s="114">
        <v>30</v>
      </c>
      <c r="B95" s="98" t="s">
        <v>65</v>
      </c>
      <c r="C95" s="91" t="s">
        <v>26</v>
      </c>
      <c r="D95" s="91" t="s">
        <v>15</v>
      </c>
      <c r="E95" s="112"/>
      <c r="F95" s="112"/>
      <c r="G95" s="112"/>
      <c r="H95" s="113"/>
      <c r="I95" s="108">
        <f>J95+K95+L95+M95+O95</f>
        <v>172031938.09999999</v>
      </c>
      <c r="J95" s="108">
        <f>33374738-26645-2370246</f>
        <v>30977847</v>
      </c>
      <c r="K95" s="108">
        <f>33774738-1662794-400000+90000-400000+5009728</f>
        <v>36411672</v>
      </c>
      <c r="L95" s="110">
        <f>31801944-90000+3551080-1146552.9-100</f>
        <v>34116371.100000001</v>
      </c>
      <c r="M95" s="110">
        <f>31801944-90000+3551080</f>
        <v>35263024</v>
      </c>
      <c r="N95" s="51"/>
      <c r="O95" s="110">
        <f>31801944-90000+3551080</f>
        <v>35263024</v>
      </c>
    </row>
    <row r="96" spans="1:18" ht="28.5" customHeight="1" x14ac:dyDescent="0.25">
      <c r="A96" s="114"/>
      <c r="B96" s="98"/>
      <c r="C96" s="91"/>
      <c r="D96" s="91"/>
      <c r="E96" s="112"/>
      <c r="F96" s="112"/>
      <c r="G96" s="112"/>
      <c r="H96" s="106"/>
      <c r="I96" s="108"/>
      <c r="J96" s="108"/>
      <c r="K96" s="108"/>
      <c r="L96" s="110"/>
      <c r="M96" s="110"/>
      <c r="N96" s="51"/>
      <c r="O96" s="110"/>
    </row>
    <row r="97" spans="1:16" ht="44.25" hidden="1" customHeight="1" x14ac:dyDescent="0.25">
      <c r="A97" s="81"/>
      <c r="B97" s="76"/>
      <c r="C97" s="75"/>
      <c r="D97" s="75"/>
      <c r="E97" s="35"/>
      <c r="F97" s="35"/>
      <c r="G97" s="35"/>
      <c r="H97" s="36"/>
      <c r="I97" s="69"/>
      <c r="J97" s="69"/>
      <c r="K97" s="69"/>
      <c r="L97" s="70"/>
      <c r="M97" s="72"/>
      <c r="N97" s="51"/>
      <c r="O97" s="72"/>
    </row>
    <row r="98" spans="1:16" ht="34.5" customHeight="1" x14ac:dyDescent="0.25">
      <c r="A98" s="114">
        <v>31</v>
      </c>
      <c r="B98" s="115" t="s">
        <v>66</v>
      </c>
      <c r="C98" s="91" t="s">
        <v>22</v>
      </c>
      <c r="D98" s="75" t="s">
        <v>29</v>
      </c>
      <c r="E98" s="35"/>
      <c r="F98" s="35"/>
      <c r="G98" s="35"/>
      <c r="H98" s="36"/>
      <c r="I98" s="69">
        <f>J98+L98+M98+O98</f>
        <v>522086.32</v>
      </c>
      <c r="J98" s="69">
        <v>26620</v>
      </c>
      <c r="K98" s="72" t="s">
        <v>31</v>
      </c>
      <c r="L98" s="72">
        <v>165155.44</v>
      </c>
      <c r="M98" s="72">
        <v>165155.44</v>
      </c>
      <c r="N98" s="51"/>
      <c r="O98" s="72">
        <v>165155.44</v>
      </c>
      <c r="P98" s="17"/>
    </row>
    <row r="99" spans="1:16" ht="58.5" customHeight="1" x14ac:dyDescent="0.25">
      <c r="A99" s="114"/>
      <c r="B99" s="115"/>
      <c r="C99" s="91"/>
      <c r="D99" s="75" t="s">
        <v>39</v>
      </c>
      <c r="E99" s="35"/>
      <c r="F99" s="35"/>
      <c r="G99" s="35"/>
      <c r="H99" s="36"/>
      <c r="I99" s="69">
        <f>J99+L99+M99+O99</f>
        <v>108761.13</v>
      </c>
      <c r="J99" s="69"/>
      <c r="K99" s="72"/>
      <c r="L99" s="72">
        <v>36253.71</v>
      </c>
      <c r="M99" s="72">
        <v>36253.71</v>
      </c>
      <c r="N99" s="72">
        <v>36253.71</v>
      </c>
      <c r="O99" s="72">
        <v>36253.71</v>
      </c>
      <c r="P99" s="17"/>
    </row>
    <row r="100" spans="1:16" ht="42" customHeight="1" x14ac:dyDescent="0.25">
      <c r="A100" s="114"/>
      <c r="B100" s="98"/>
      <c r="C100" s="91"/>
      <c r="D100" s="75" t="s">
        <v>15</v>
      </c>
      <c r="E100" s="35"/>
      <c r="F100" s="35"/>
      <c r="G100" s="35"/>
      <c r="H100" s="36"/>
      <c r="I100" s="69">
        <f>J100+K100+L100+M100+O100</f>
        <v>1600000</v>
      </c>
      <c r="J100" s="69">
        <v>0</v>
      </c>
      <c r="K100" s="69">
        <v>400000</v>
      </c>
      <c r="L100" s="70">
        <v>400000</v>
      </c>
      <c r="M100" s="69">
        <v>400000</v>
      </c>
      <c r="N100" s="51"/>
      <c r="O100" s="69">
        <v>400000</v>
      </c>
    </row>
    <row r="101" spans="1:16" ht="114" customHeight="1" x14ac:dyDescent="0.25">
      <c r="A101" s="81">
        <v>32</v>
      </c>
      <c r="B101" s="87" t="s">
        <v>67</v>
      </c>
      <c r="C101" s="75" t="s">
        <v>26</v>
      </c>
      <c r="D101" s="75" t="s">
        <v>39</v>
      </c>
      <c r="E101" s="35"/>
      <c r="F101" s="35"/>
      <c r="G101" s="35"/>
      <c r="H101" s="36"/>
      <c r="I101" s="69">
        <f>K101+L101</f>
        <v>5997108</v>
      </c>
      <c r="J101" s="69">
        <v>0</v>
      </c>
      <c r="K101" s="69">
        <v>1208544</v>
      </c>
      <c r="L101" s="69">
        <v>4788564</v>
      </c>
      <c r="M101" s="69">
        <v>0</v>
      </c>
      <c r="N101" s="69">
        <v>0</v>
      </c>
      <c r="O101" s="69">
        <v>0</v>
      </c>
      <c r="P101" s="53">
        <f>P102+P106+P108</f>
        <v>0</v>
      </c>
    </row>
    <row r="102" spans="1:16" ht="18.75" customHeight="1" x14ac:dyDescent="0.25">
      <c r="A102" s="114">
        <v>33</v>
      </c>
      <c r="B102" s="116" t="s">
        <v>18</v>
      </c>
      <c r="C102" s="91"/>
      <c r="D102" s="91" t="s">
        <v>29</v>
      </c>
      <c r="E102" s="112"/>
      <c r="F102" s="112"/>
      <c r="G102" s="112"/>
      <c r="H102" s="105"/>
      <c r="I102" s="107">
        <f>J102+K102+L102+M102+O102</f>
        <v>522086.32</v>
      </c>
      <c r="J102" s="108">
        <v>26620</v>
      </c>
      <c r="K102" s="108">
        <v>0</v>
      </c>
      <c r="L102" s="110">
        <f>L20</f>
        <v>165155.44</v>
      </c>
      <c r="M102" s="108">
        <f>M20</f>
        <v>165155.44</v>
      </c>
      <c r="N102" s="69"/>
      <c r="O102" s="108">
        <f>O20</f>
        <v>165155.44</v>
      </c>
    </row>
    <row r="103" spans="1:16" ht="9.75" customHeight="1" x14ac:dyDescent="0.25">
      <c r="A103" s="114"/>
      <c r="B103" s="117"/>
      <c r="C103" s="91"/>
      <c r="D103" s="91"/>
      <c r="E103" s="112"/>
      <c r="F103" s="112"/>
      <c r="G103" s="112"/>
      <c r="H103" s="106"/>
      <c r="I103" s="107"/>
      <c r="J103" s="108"/>
      <c r="K103" s="109"/>
      <c r="L103" s="111"/>
      <c r="M103" s="109"/>
      <c r="N103" s="69"/>
      <c r="O103" s="109"/>
    </row>
    <row r="104" spans="1:16" ht="50.25" customHeight="1" x14ac:dyDescent="0.25">
      <c r="A104" s="114"/>
      <c r="B104" s="117"/>
      <c r="C104" s="91"/>
      <c r="D104" s="75" t="s">
        <v>39</v>
      </c>
      <c r="E104" s="75"/>
      <c r="F104" s="75"/>
      <c r="G104" s="75"/>
      <c r="H104" s="83"/>
      <c r="I104" s="68">
        <f>K104+L104+M104+O104</f>
        <v>28961105.130000003</v>
      </c>
      <c r="J104" s="69">
        <v>0</v>
      </c>
      <c r="K104" s="69">
        <f t="shared" ref="K104:M106" si="12">K22</f>
        <v>13079900</v>
      </c>
      <c r="L104" s="69">
        <f t="shared" si="12"/>
        <v>15808697.710000001</v>
      </c>
      <c r="M104" s="69">
        <f t="shared" si="12"/>
        <v>36253.71</v>
      </c>
      <c r="N104" s="51"/>
      <c r="O104" s="69">
        <f>O22</f>
        <v>36253.71</v>
      </c>
    </row>
    <row r="105" spans="1:16" ht="32.25" customHeight="1" x14ac:dyDescent="0.25">
      <c r="A105" s="114"/>
      <c r="B105" s="117"/>
      <c r="C105" s="91"/>
      <c r="D105" s="75" t="s">
        <v>15</v>
      </c>
      <c r="E105" s="35"/>
      <c r="F105" s="35"/>
      <c r="G105" s="35"/>
      <c r="H105" s="40"/>
      <c r="I105" s="68">
        <f>J105+K105+L105+M105+O105</f>
        <v>1042357702.6</v>
      </c>
      <c r="J105" s="69">
        <f>J23</f>
        <v>181658107</v>
      </c>
      <c r="K105" s="69">
        <f t="shared" si="12"/>
        <v>210842504.30000001</v>
      </c>
      <c r="L105" s="69">
        <f t="shared" si="12"/>
        <v>230573857.29999998</v>
      </c>
      <c r="M105" s="69">
        <f t="shared" si="12"/>
        <v>209641617</v>
      </c>
      <c r="N105" s="51"/>
      <c r="O105" s="69">
        <f>O23</f>
        <v>209641617</v>
      </c>
    </row>
    <row r="106" spans="1:16" ht="33.75" customHeight="1" x14ac:dyDescent="0.25">
      <c r="A106" s="114"/>
      <c r="B106" s="117"/>
      <c r="C106" s="91"/>
      <c r="D106" s="75" t="s">
        <v>16</v>
      </c>
      <c r="E106" s="35"/>
      <c r="F106" s="35"/>
      <c r="G106" s="35"/>
      <c r="H106" s="40"/>
      <c r="I106" s="68">
        <f>J106+K106+L106+M106+O106</f>
        <v>204687460.40000001</v>
      </c>
      <c r="J106" s="69">
        <f>J24</f>
        <v>40837460.399999999</v>
      </c>
      <c r="K106" s="69">
        <f t="shared" si="12"/>
        <v>40900000</v>
      </c>
      <c r="L106" s="69">
        <f t="shared" si="12"/>
        <v>40950000</v>
      </c>
      <c r="M106" s="69">
        <f t="shared" si="12"/>
        <v>41000000</v>
      </c>
      <c r="N106" s="51"/>
      <c r="O106" s="69">
        <f>O24</f>
        <v>41000000</v>
      </c>
    </row>
    <row r="107" spans="1:16" ht="18" customHeight="1" x14ac:dyDescent="0.25">
      <c r="A107" s="41"/>
      <c r="B107" s="42"/>
      <c r="C107" s="43"/>
      <c r="D107" s="43"/>
      <c r="E107" s="12"/>
      <c r="F107" s="12"/>
      <c r="G107" s="12"/>
      <c r="H107" s="44"/>
      <c r="I107" s="56"/>
      <c r="J107" s="56"/>
      <c r="K107" s="56"/>
      <c r="L107" s="56"/>
      <c r="M107" s="56"/>
      <c r="N107" s="56"/>
      <c r="O107" s="56"/>
    </row>
    <row r="108" spans="1:16" ht="37.5" customHeight="1" x14ac:dyDescent="0.3">
      <c r="A108" s="41"/>
      <c r="B108" s="99" t="s">
        <v>34</v>
      </c>
      <c r="C108" s="100"/>
      <c r="D108" s="100"/>
      <c r="E108" s="100"/>
      <c r="F108" s="100"/>
      <c r="G108" s="100"/>
      <c r="H108" s="45"/>
      <c r="I108" s="57"/>
      <c r="J108" s="101" t="s">
        <v>35</v>
      </c>
      <c r="K108" s="102"/>
      <c r="L108" s="102"/>
      <c r="M108" s="57"/>
      <c r="N108" s="47"/>
      <c r="O108" s="47"/>
    </row>
    <row r="109" spans="1:16" ht="24.75" customHeight="1" x14ac:dyDescent="0.25">
      <c r="A109" s="41"/>
      <c r="B109" s="46"/>
      <c r="C109" s="43"/>
      <c r="D109" s="43"/>
      <c r="E109" s="12"/>
      <c r="F109" s="12"/>
      <c r="G109" s="12"/>
      <c r="H109" s="44"/>
      <c r="I109" s="57"/>
      <c r="J109" s="57"/>
      <c r="K109" s="57"/>
      <c r="L109" s="49"/>
      <c r="M109" s="57"/>
      <c r="N109" s="47"/>
      <c r="O109" s="47"/>
    </row>
    <row r="110" spans="1:16" ht="45.75" customHeight="1" x14ac:dyDescent="0.25">
      <c r="A110" s="41"/>
      <c r="B110" s="103" t="s">
        <v>17</v>
      </c>
      <c r="C110" s="104"/>
      <c r="D110" s="43"/>
      <c r="E110" s="12"/>
      <c r="F110" s="12"/>
      <c r="G110" s="12"/>
      <c r="H110" s="45"/>
      <c r="I110" s="57"/>
      <c r="J110" s="57"/>
      <c r="K110" s="57"/>
      <c r="L110" s="57"/>
      <c r="M110" s="57"/>
      <c r="N110" s="47"/>
      <c r="O110" s="47"/>
    </row>
    <row r="111" spans="1:16" ht="70.5" customHeight="1" x14ac:dyDescent="0.25">
      <c r="A111" s="11"/>
      <c r="B111" s="7"/>
      <c r="C111" s="5"/>
      <c r="D111" s="5"/>
      <c r="E111" s="14"/>
      <c r="F111" s="14"/>
      <c r="G111" s="14"/>
      <c r="H111" s="2"/>
      <c r="I111" s="58">
        <f>I110-I108</f>
        <v>0</v>
      </c>
      <c r="J111" s="58"/>
      <c r="K111" s="58"/>
      <c r="L111" s="58"/>
      <c r="M111" s="59"/>
      <c r="N111" s="60"/>
      <c r="O111" s="60"/>
    </row>
    <row r="112" spans="1:16" ht="45.75" customHeight="1" x14ac:dyDescent="0.25">
      <c r="A112" s="11"/>
      <c r="B112" s="7"/>
      <c r="C112" s="5"/>
      <c r="D112" s="5"/>
      <c r="E112" s="14"/>
      <c r="F112" s="14"/>
      <c r="G112" s="14"/>
      <c r="H112" s="2"/>
      <c r="I112" s="58"/>
      <c r="J112" s="58"/>
      <c r="K112" s="58"/>
      <c r="L112" s="58"/>
      <c r="M112" s="59"/>
      <c r="N112" s="60"/>
      <c r="O112" s="60"/>
    </row>
    <row r="113" spans="1:15" x14ac:dyDescent="0.25">
      <c r="A113" s="11"/>
      <c r="B113" s="7"/>
      <c r="C113" s="5"/>
      <c r="D113" s="5"/>
      <c r="E113" s="14"/>
      <c r="F113" s="14"/>
      <c r="G113" s="14"/>
      <c r="H113" s="2"/>
      <c r="I113" s="58"/>
      <c r="J113" s="58"/>
      <c r="K113" s="58"/>
      <c r="L113" s="58"/>
      <c r="M113" s="59"/>
      <c r="N113" s="60"/>
      <c r="O113" s="60"/>
    </row>
    <row r="114" spans="1:15" x14ac:dyDescent="0.25">
      <c r="A114" s="11"/>
      <c r="B114" s="7"/>
      <c r="C114" s="5"/>
      <c r="D114" s="5"/>
      <c r="E114" s="14"/>
      <c r="F114" s="14"/>
      <c r="G114" s="14"/>
      <c r="H114" s="2"/>
      <c r="I114" s="58"/>
      <c r="J114" s="58"/>
      <c r="K114" s="58"/>
      <c r="L114" s="58"/>
      <c r="M114" s="59"/>
      <c r="N114" s="60"/>
      <c r="O114" s="60"/>
    </row>
    <row r="115" spans="1:15" ht="48" customHeight="1" x14ac:dyDescent="0.25">
      <c r="A115" s="11"/>
      <c r="B115" s="7"/>
      <c r="C115" s="5"/>
      <c r="D115" s="5"/>
      <c r="E115" s="14"/>
      <c r="F115" s="14"/>
      <c r="G115" s="14"/>
      <c r="H115" s="2"/>
      <c r="I115" s="58"/>
      <c r="J115" s="58"/>
      <c r="K115" s="58"/>
      <c r="L115" s="58"/>
      <c r="M115" s="59"/>
      <c r="N115" s="60"/>
      <c r="O115" s="60"/>
    </row>
    <row r="116" spans="1:15" x14ac:dyDescent="0.25">
      <c r="A116" s="11"/>
      <c r="B116" s="7"/>
      <c r="C116" s="5"/>
      <c r="D116" s="5"/>
      <c r="E116" s="14"/>
      <c r="F116" s="14"/>
      <c r="G116" s="14"/>
      <c r="H116" s="2"/>
      <c r="I116" s="58"/>
      <c r="J116" s="58"/>
      <c r="K116" s="58"/>
      <c r="L116" s="58"/>
      <c r="M116" s="59"/>
      <c r="N116" s="60"/>
      <c r="O116" s="60"/>
    </row>
    <row r="117" spans="1:15" x14ac:dyDescent="0.25">
      <c r="A117" s="11"/>
      <c r="B117" s="7"/>
      <c r="C117" s="5"/>
      <c r="D117" s="5"/>
      <c r="E117" s="14"/>
      <c r="F117" s="14"/>
      <c r="G117" s="14"/>
      <c r="H117" s="2"/>
      <c r="I117" s="58"/>
      <c r="J117" s="58"/>
      <c r="K117" s="58"/>
      <c r="L117" s="58"/>
      <c r="M117" s="60"/>
      <c r="N117" s="60"/>
      <c r="O117" s="60"/>
    </row>
    <row r="118" spans="1:15" x14ac:dyDescent="0.25">
      <c r="A118" s="1"/>
      <c r="B118" s="15"/>
      <c r="C118" s="15"/>
      <c r="D118" s="15"/>
      <c r="E118" s="15"/>
      <c r="F118" s="15"/>
      <c r="G118" s="15"/>
      <c r="H118" s="1"/>
      <c r="I118" s="61"/>
      <c r="J118" s="61"/>
      <c r="K118" s="61"/>
      <c r="L118" s="61"/>
      <c r="M118" s="60"/>
      <c r="N118" s="60"/>
      <c r="O118" s="60"/>
    </row>
    <row r="119" spans="1:15" x14ac:dyDescent="0.25">
      <c r="A119" s="1"/>
      <c r="B119" s="15"/>
      <c r="C119" s="15"/>
      <c r="D119" s="15"/>
      <c r="E119" s="15"/>
      <c r="F119" s="15"/>
      <c r="G119" s="15"/>
      <c r="H119" s="1"/>
      <c r="I119" s="62"/>
      <c r="J119" s="62"/>
      <c r="K119" s="62"/>
      <c r="L119" s="62"/>
      <c r="M119" s="17"/>
      <c r="N119" s="17"/>
      <c r="O119" s="17"/>
    </row>
    <row r="120" spans="1:15" x14ac:dyDescent="0.25">
      <c r="A120" s="1"/>
      <c r="B120" s="15"/>
      <c r="C120" s="15"/>
      <c r="D120" s="15"/>
      <c r="E120" s="15"/>
      <c r="F120" s="15"/>
      <c r="G120" s="15"/>
      <c r="H120" s="1"/>
      <c r="I120" s="62"/>
      <c r="J120" s="62"/>
      <c r="K120" s="62"/>
      <c r="L120" s="62"/>
      <c r="M120" s="17"/>
      <c r="N120" s="17"/>
      <c r="O120" s="17"/>
    </row>
    <row r="121" spans="1:15" x14ac:dyDescent="0.25">
      <c r="A121" s="1"/>
      <c r="B121" s="15"/>
      <c r="C121" s="15"/>
      <c r="D121" s="15"/>
      <c r="E121" s="15"/>
      <c r="F121" s="15"/>
      <c r="G121" s="15"/>
      <c r="H121" s="1"/>
      <c r="I121" s="62"/>
      <c r="J121" s="62"/>
      <c r="K121" s="62"/>
      <c r="L121" s="62"/>
      <c r="M121" s="17"/>
      <c r="N121" s="17"/>
      <c r="O121" s="17"/>
    </row>
    <row r="122" spans="1:15" x14ac:dyDescent="0.25">
      <c r="A122" s="1"/>
      <c r="B122" s="15"/>
      <c r="C122" s="15"/>
      <c r="D122" s="15"/>
      <c r="E122" s="15"/>
      <c r="F122" s="15"/>
      <c r="G122" s="15"/>
      <c r="H122" s="1"/>
      <c r="I122" s="62"/>
      <c r="J122" s="62"/>
      <c r="K122" s="62"/>
      <c r="L122" s="62"/>
      <c r="M122" s="17"/>
      <c r="N122" s="17"/>
      <c r="O122" s="17"/>
    </row>
    <row r="123" spans="1:15" x14ac:dyDescent="0.25">
      <c r="A123" s="1"/>
      <c r="B123" s="15"/>
      <c r="C123" s="15"/>
      <c r="D123" s="15"/>
      <c r="E123" s="15"/>
      <c r="F123" s="15"/>
      <c r="G123" s="15"/>
      <c r="H123" s="1"/>
      <c r="I123" s="62"/>
      <c r="J123" s="62"/>
      <c r="K123" s="62"/>
      <c r="L123" s="62"/>
      <c r="M123" s="17"/>
      <c r="N123" s="17"/>
      <c r="O123" s="17"/>
    </row>
    <row r="124" spans="1:15" x14ac:dyDescent="0.25">
      <c r="A124" s="1"/>
      <c r="B124" s="15"/>
      <c r="C124" s="15"/>
      <c r="D124" s="15"/>
      <c r="E124" s="15"/>
      <c r="F124" s="15"/>
      <c r="G124" s="15"/>
      <c r="H124" s="1"/>
      <c r="I124" s="62"/>
      <c r="J124" s="62"/>
      <c r="K124" s="62"/>
      <c r="L124" s="62"/>
      <c r="M124" s="17"/>
      <c r="N124" s="17"/>
      <c r="O124" s="17"/>
    </row>
    <row r="125" spans="1:15" x14ac:dyDescent="0.25">
      <c r="A125" s="1"/>
      <c r="B125" s="15"/>
      <c r="C125" s="15"/>
      <c r="D125" s="15"/>
      <c r="E125" s="15"/>
      <c r="F125" s="15"/>
      <c r="G125" s="15"/>
      <c r="H125" s="1"/>
      <c r="I125" s="62"/>
      <c r="J125" s="62"/>
      <c r="K125" s="62"/>
      <c r="L125" s="62"/>
      <c r="M125" s="17"/>
      <c r="N125" s="17"/>
      <c r="O125" s="17"/>
    </row>
    <row r="126" spans="1:15" x14ac:dyDescent="0.25">
      <c r="A126" s="1"/>
      <c r="B126" s="15"/>
      <c r="C126" s="15"/>
      <c r="D126" s="15"/>
      <c r="E126" s="15"/>
      <c r="F126" s="15"/>
      <c r="G126" s="15"/>
      <c r="H126" s="1"/>
      <c r="I126" s="62"/>
      <c r="J126" s="62"/>
      <c r="K126" s="62"/>
      <c r="L126" s="62"/>
      <c r="M126" s="17"/>
      <c r="N126" s="17"/>
      <c r="O126" s="17"/>
    </row>
    <row r="127" spans="1:15" x14ac:dyDescent="0.25">
      <c r="A127" s="1"/>
      <c r="B127" s="15"/>
      <c r="C127" s="15"/>
      <c r="D127" s="15"/>
      <c r="E127" s="15"/>
      <c r="F127" s="15"/>
      <c r="G127" s="15"/>
      <c r="H127" s="1"/>
      <c r="I127" s="62"/>
      <c r="J127" s="62"/>
      <c r="K127" s="62"/>
      <c r="L127" s="62"/>
      <c r="M127" s="17"/>
      <c r="N127" s="17"/>
      <c r="O127" s="17"/>
    </row>
    <row r="128" spans="1:15" x14ac:dyDescent="0.25">
      <c r="A128" s="1"/>
      <c r="B128" s="15"/>
      <c r="C128" s="15"/>
      <c r="D128" s="15"/>
      <c r="E128" s="15"/>
      <c r="F128" s="15"/>
      <c r="G128" s="15"/>
      <c r="H128" s="1"/>
      <c r="I128" s="62"/>
      <c r="J128" s="62"/>
      <c r="K128" s="62"/>
      <c r="L128" s="62"/>
      <c r="M128" s="17"/>
      <c r="N128" s="17"/>
      <c r="O128" s="17"/>
    </row>
    <row r="129" spans="1:15" x14ac:dyDescent="0.25">
      <c r="A129" s="1"/>
      <c r="B129" s="15"/>
      <c r="C129" s="15"/>
      <c r="D129" s="15"/>
      <c r="E129" s="15"/>
      <c r="F129" s="15"/>
      <c r="G129" s="15"/>
      <c r="H129" s="1"/>
      <c r="I129" s="62"/>
      <c r="J129" s="62"/>
      <c r="K129" s="62"/>
      <c r="L129" s="62"/>
      <c r="M129" s="17"/>
      <c r="N129" s="17"/>
      <c r="O129" s="17"/>
    </row>
    <row r="130" spans="1:15" x14ac:dyDescent="0.25">
      <c r="A130" s="1"/>
      <c r="B130" s="15"/>
      <c r="C130" s="15"/>
      <c r="D130" s="15"/>
      <c r="E130" s="15"/>
      <c r="F130" s="15"/>
      <c r="G130" s="15"/>
      <c r="H130" s="1"/>
      <c r="I130" s="62"/>
      <c r="J130" s="62"/>
      <c r="K130" s="62"/>
      <c r="L130" s="62"/>
      <c r="M130" s="17"/>
      <c r="N130" s="17"/>
      <c r="O130" s="17"/>
    </row>
    <row r="131" spans="1:15" x14ac:dyDescent="0.25">
      <c r="A131" s="1"/>
      <c r="B131" s="15"/>
      <c r="C131" s="15"/>
      <c r="D131" s="15"/>
      <c r="E131" s="15"/>
      <c r="F131" s="15"/>
      <c r="G131" s="15"/>
      <c r="H131" s="1"/>
      <c r="I131" s="62"/>
      <c r="J131" s="62"/>
      <c r="K131" s="62"/>
      <c r="L131" s="62"/>
      <c r="M131" s="17"/>
      <c r="N131" s="17"/>
      <c r="O131" s="17"/>
    </row>
    <row r="132" spans="1:15" x14ac:dyDescent="0.25">
      <c r="A132" s="1"/>
      <c r="B132" s="15"/>
      <c r="C132" s="15"/>
      <c r="D132" s="15"/>
      <c r="E132" s="15"/>
      <c r="F132" s="15"/>
      <c r="G132" s="15"/>
      <c r="H132" s="1"/>
      <c r="I132" s="62"/>
      <c r="J132" s="62"/>
      <c r="K132" s="62"/>
      <c r="L132" s="62"/>
      <c r="M132" s="17"/>
      <c r="N132" s="17"/>
      <c r="O132" s="17"/>
    </row>
    <row r="133" spans="1:15" x14ac:dyDescent="0.25">
      <c r="A133" s="1"/>
      <c r="B133" s="15"/>
      <c r="C133" s="15"/>
      <c r="D133" s="15"/>
      <c r="E133" s="15"/>
      <c r="F133" s="15"/>
      <c r="G133" s="15"/>
      <c r="H133" s="1"/>
      <c r="I133" s="62"/>
      <c r="J133" s="62"/>
      <c r="K133" s="62"/>
      <c r="L133" s="62"/>
      <c r="M133" s="17"/>
      <c r="N133" s="17"/>
      <c r="O133" s="17"/>
    </row>
    <row r="134" spans="1:15" x14ac:dyDescent="0.25">
      <c r="A134" s="1"/>
      <c r="B134" s="15"/>
      <c r="C134" s="15"/>
      <c r="D134" s="15"/>
      <c r="E134" s="15"/>
      <c r="F134" s="15"/>
      <c r="G134" s="15"/>
      <c r="H134" s="1"/>
      <c r="I134" s="62"/>
      <c r="J134" s="62"/>
      <c r="K134" s="62"/>
      <c r="L134" s="62"/>
      <c r="M134" s="17"/>
      <c r="N134" s="17"/>
      <c r="O134" s="17"/>
    </row>
    <row r="135" spans="1:15" x14ac:dyDescent="0.25">
      <c r="A135" s="1"/>
      <c r="B135" s="15"/>
      <c r="C135" s="15"/>
      <c r="D135" s="15"/>
      <c r="E135" s="15"/>
      <c r="F135" s="15"/>
      <c r="G135" s="15"/>
      <c r="H135" s="1"/>
      <c r="I135" s="62"/>
      <c r="J135" s="62"/>
      <c r="K135" s="62"/>
      <c r="L135" s="62"/>
      <c r="M135" s="17"/>
      <c r="N135" s="17"/>
      <c r="O135" s="17"/>
    </row>
    <row r="136" spans="1:15" x14ac:dyDescent="0.25">
      <c r="A136" s="1"/>
      <c r="B136" s="15"/>
      <c r="C136" s="15"/>
      <c r="D136" s="15"/>
      <c r="E136" s="15"/>
      <c r="F136" s="15"/>
      <c r="G136" s="15"/>
      <c r="H136" s="1"/>
      <c r="I136" s="62"/>
      <c r="J136" s="62"/>
      <c r="K136" s="62"/>
      <c r="L136" s="62"/>
      <c r="M136" s="17"/>
      <c r="N136" s="17"/>
      <c r="O136" s="17"/>
    </row>
    <row r="137" spans="1:15" x14ac:dyDescent="0.25">
      <c r="A137" s="1"/>
      <c r="B137" s="15"/>
      <c r="C137" s="15"/>
      <c r="D137" s="15"/>
      <c r="E137" s="15"/>
      <c r="F137" s="15"/>
      <c r="G137" s="15"/>
      <c r="H137" s="1"/>
      <c r="I137" s="62"/>
      <c r="J137" s="62"/>
      <c r="K137" s="62"/>
      <c r="L137" s="62"/>
      <c r="M137" s="17"/>
      <c r="N137" s="17"/>
      <c r="O137" s="17"/>
    </row>
    <row r="138" spans="1:15" x14ac:dyDescent="0.25">
      <c r="A138" s="1"/>
      <c r="B138" s="15"/>
      <c r="C138" s="15"/>
      <c r="D138" s="15"/>
      <c r="E138" s="15"/>
      <c r="F138" s="15"/>
      <c r="G138" s="15"/>
      <c r="H138" s="1"/>
      <c r="I138" s="62"/>
      <c r="J138" s="62"/>
      <c r="K138" s="62"/>
      <c r="L138" s="62"/>
      <c r="M138" s="17"/>
      <c r="N138" s="17"/>
      <c r="O138" s="17"/>
    </row>
    <row r="139" spans="1:15" x14ac:dyDescent="0.25">
      <c r="A139" s="1"/>
      <c r="B139" s="15"/>
      <c r="C139" s="15"/>
      <c r="D139" s="15"/>
      <c r="E139" s="15"/>
      <c r="F139" s="15"/>
      <c r="G139" s="15"/>
      <c r="H139" s="1"/>
      <c r="I139" s="62"/>
      <c r="J139" s="62"/>
      <c r="K139" s="62"/>
      <c r="L139" s="62"/>
      <c r="M139" s="17"/>
      <c r="N139" s="17"/>
      <c r="O139" s="17"/>
    </row>
    <row r="140" spans="1:15" x14ac:dyDescent="0.25">
      <c r="A140" s="1"/>
      <c r="B140" s="15"/>
      <c r="C140" s="15"/>
      <c r="D140" s="15"/>
      <c r="E140" s="15"/>
      <c r="F140" s="15"/>
      <c r="G140" s="15"/>
      <c r="H140" s="1"/>
      <c r="I140" s="62"/>
      <c r="J140" s="62"/>
      <c r="K140" s="62"/>
      <c r="L140" s="62"/>
      <c r="M140" s="17"/>
      <c r="N140" s="17"/>
      <c r="O140" s="17"/>
    </row>
    <row r="141" spans="1:15" x14ac:dyDescent="0.25">
      <c r="A141" s="1"/>
      <c r="B141" s="15"/>
      <c r="C141" s="15"/>
      <c r="D141" s="15"/>
      <c r="E141" s="15"/>
      <c r="F141" s="15"/>
      <c r="G141" s="15"/>
      <c r="H141" s="1"/>
      <c r="I141" s="62"/>
      <c r="J141" s="62"/>
      <c r="K141" s="62"/>
      <c r="L141" s="62"/>
      <c r="M141" s="17"/>
      <c r="N141" s="17"/>
      <c r="O141" s="17"/>
    </row>
    <row r="142" spans="1:15" x14ac:dyDescent="0.25">
      <c r="A142" s="1"/>
      <c r="B142" s="15"/>
      <c r="C142" s="15"/>
      <c r="D142" s="15"/>
      <c r="E142" s="15"/>
      <c r="F142" s="15"/>
      <c r="G142" s="15"/>
      <c r="H142" s="1"/>
      <c r="I142" s="62"/>
      <c r="J142" s="62"/>
      <c r="K142" s="62"/>
      <c r="L142" s="62"/>
      <c r="M142" s="17"/>
      <c r="N142" s="17"/>
      <c r="O142" s="17"/>
    </row>
    <row r="143" spans="1:15" x14ac:dyDescent="0.25">
      <c r="A143" s="1"/>
      <c r="B143" s="15"/>
      <c r="C143" s="15"/>
      <c r="D143" s="15"/>
      <c r="E143" s="15"/>
      <c r="F143" s="15"/>
      <c r="G143" s="15"/>
      <c r="H143" s="1"/>
      <c r="I143" s="62"/>
      <c r="J143" s="62"/>
      <c r="K143" s="62"/>
      <c r="L143" s="62"/>
      <c r="M143" s="17"/>
      <c r="N143" s="17"/>
      <c r="O143" s="17"/>
    </row>
    <row r="144" spans="1:15" x14ac:dyDescent="0.25">
      <c r="A144" s="1"/>
      <c r="B144" s="15"/>
      <c r="C144" s="15"/>
      <c r="D144" s="15"/>
      <c r="E144" s="15"/>
      <c r="F144" s="15"/>
      <c r="G144" s="15"/>
      <c r="H144" s="1"/>
      <c r="I144" s="62"/>
      <c r="J144" s="62"/>
      <c r="K144" s="62"/>
      <c r="L144" s="62"/>
      <c r="M144" s="17"/>
      <c r="N144" s="17"/>
      <c r="O144" s="17"/>
    </row>
    <row r="145" spans="1:15" x14ac:dyDescent="0.25">
      <c r="A145" s="1"/>
      <c r="B145" s="15"/>
      <c r="C145" s="15"/>
      <c r="D145" s="15"/>
      <c r="E145" s="15"/>
      <c r="F145" s="15"/>
      <c r="G145" s="15"/>
      <c r="H145" s="1"/>
      <c r="I145" s="62"/>
      <c r="J145" s="62"/>
      <c r="K145" s="62"/>
      <c r="L145" s="62"/>
      <c r="M145" s="17"/>
      <c r="N145" s="17"/>
      <c r="O145" s="17"/>
    </row>
    <row r="146" spans="1:15" x14ac:dyDescent="0.25">
      <c r="A146" s="1"/>
      <c r="B146" s="15"/>
      <c r="C146" s="15"/>
      <c r="D146" s="15"/>
      <c r="E146" s="15"/>
      <c r="F146" s="15"/>
      <c r="G146" s="15"/>
      <c r="H146" s="1"/>
      <c r="I146" s="62"/>
      <c r="J146" s="62"/>
      <c r="K146" s="62"/>
      <c r="L146" s="62"/>
      <c r="M146" s="17"/>
      <c r="N146" s="17"/>
      <c r="O146" s="17"/>
    </row>
    <row r="147" spans="1:15" x14ac:dyDescent="0.25">
      <c r="A147" s="1"/>
      <c r="B147" s="15"/>
      <c r="C147" s="15"/>
      <c r="D147" s="15"/>
      <c r="E147" s="15"/>
      <c r="F147" s="15"/>
      <c r="G147" s="15"/>
      <c r="H147" s="1"/>
      <c r="I147" s="62"/>
      <c r="J147" s="62"/>
      <c r="K147" s="62"/>
      <c r="L147" s="62"/>
      <c r="M147" s="17"/>
      <c r="N147" s="17"/>
      <c r="O147" s="17"/>
    </row>
    <row r="148" spans="1:15" x14ac:dyDescent="0.25">
      <c r="A148" s="1"/>
      <c r="B148" s="15"/>
      <c r="C148" s="15"/>
      <c r="D148" s="15"/>
      <c r="E148" s="15"/>
      <c r="F148" s="15"/>
      <c r="G148" s="15"/>
      <c r="H148" s="1"/>
      <c r="I148" s="62"/>
      <c r="J148" s="62"/>
      <c r="K148" s="62"/>
      <c r="L148" s="62"/>
      <c r="M148" s="17"/>
      <c r="N148" s="17"/>
      <c r="O148" s="17"/>
    </row>
    <row r="149" spans="1:15" x14ac:dyDescent="0.25">
      <c r="A149" s="1"/>
      <c r="B149" s="15"/>
      <c r="C149" s="15"/>
      <c r="D149" s="15"/>
      <c r="E149" s="15"/>
      <c r="F149" s="15"/>
      <c r="G149" s="15"/>
      <c r="H149" s="1"/>
      <c r="I149" s="62"/>
      <c r="J149" s="62"/>
      <c r="K149" s="62"/>
      <c r="L149" s="62"/>
      <c r="M149" s="17"/>
      <c r="N149" s="17"/>
      <c r="O149" s="17"/>
    </row>
    <row r="150" spans="1:15" x14ac:dyDescent="0.25">
      <c r="A150" s="1"/>
      <c r="B150" s="15"/>
      <c r="C150" s="15"/>
      <c r="D150" s="15"/>
      <c r="E150" s="15"/>
      <c r="F150" s="15"/>
      <c r="G150" s="15"/>
      <c r="H150" s="1"/>
      <c r="I150" s="62"/>
      <c r="J150" s="62"/>
      <c r="K150" s="62"/>
      <c r="L150" s="62"/>
      <c r="M150" s="17"/>
      <c r="N150" s="17"/>
      <c r="O150" s="17"/>
    </row>
    <row r="151" spans="1:15" x14ac:dyDescent="0.25">
      <c r="A151" s="1"/>
      <c r="B151" s="15"/>
      <c r="C151" s="15"/>
      <c r="D151" s="15"/>
      <c r="E151" s="15"/>
      <c r="F151" s="15"/>
      <c r="G151" s="15"/>
      <c r="H151" s="1"/>
      <c r="I151" s="62"/>
      <c r="J151" s="62"/>
      <c r="K151" s="62"/>
      <c r="L151" s="62"/>
      <c r="M151" s="17"/>
      <c r="N151" s="17"/>
      <c r="O151" s="17"/>
    </row>
    <row r="152" spans="1:15" x14ac:dyDescent="0.25">
      <c r="A152" s="1"/>
      <c r="B152" s="15"/>
      <c r="C152" s="15"/>
      <c r="D152" s="15"/>
      <c r="E152" s="15"/>
      <c r="F152" s="15"/>
      <c r="G152" s="15"/>
      <c r="H152" s="1"/>
      <c r="I152" s="62"/>
      <c r="J152" s="62"/>
      <c r="K152" s="62"/>
      <c r="L152" s="62"/>
      <c r="M152" s="17"/>
      <c r="N152" s="17"/>
      <c r="O152" s="17"/>
    </row>
    <row r="153" spans="1:15" x14ac:dyDescent="0.25">
      <c r="A153" s="1"/>
      <c r="B153" s="15"/>
      <c r="C153" s="15"/>
      <c r="D153" s="15"/>
      <c r="E153" s="15"/>
      <c r="F153" s="15"/>
      <c r="G153" s="15"/>
      <c r="H153" s="1"/>
      <c r="I153" s="62"/>
      <c r="J153" s="62"/>
      <c r="K153" s="62"/>
      <c r="L153" s="62"/>
      <c r="M153" s="17"/>
      <c r="N153" s="17"/>
      <c r="O153" s="17"/>
    </row>
    <row r="154" spans="1:15" x14ac:dyDescent="0.25">
      <c r="A154" s="1"/>
      <c r="B154" s="15"/>
      <c r="C154" s="15"/>
      <c r="D154" s="15"/>
      <c r="E154" s="15"/>
      <c r="F154" s="15"/>
      <c r="G154" s="15"/>
      <c r="H154" s="1"/>
      <c r="I154" s="62"/>
      <c r="J154" s="62"/>
      <c r="K154" s="62"/>
      <c r="L154" s="62"/>
      <c r="M154" s="17"/>
      <c r="N154" s="17"/>
      <c r="O154" s="17"/>
    </row>
    <row r="155" spans="1:15" x14ac:dyDescent="0.25">
      <c r="A155" s="1"/>
      <c r="B155" s="15"/>
      <c r="C155" s="15"/>
      <c r="D155" s="15"/>
      <c r="E155" s="15"/>
      <c r="F155" s="15"/>
      <c r="G155" s="15"/>
      <c r="H155" s="1"/>
      <c r="I155" s="62"/>
      <c r="J155" s="62"/>
      <c r="K155" s="62"/>
      <c r="L155" s="62"/>
      <c r="M155" s="17"/>
      <c r="N155" s="17"/>
      <c r="O155" s="17"/>
    </row>
    <row r="156" spans="1:15" x14ac:dyDescent="0.25">
      <c r="A156" s="1"/>
      <c r="B156" s="15"/>
      <c r="C156" s="15"/>
      <c r="D156" s="15"/>
      <c r="E156" s="15"/>
      <c r="F156" s="15"/>
      <c r="G156" s="15"/>
      <c r="H156" s="1"/>
      <c r="I156" s="62"/>
      <c r="J156" s="62"/>
      <c r="K156" s="62"/>
      <c r="L156" s="62"/>
      <c r="M156" s="17"/>
      <c r="N156" s="17"/>
      <c r="O156" s="17"/>
    </row>
    <row r="157" spans="1:15" x14ac:dyDescent="0.25">
      <c r="A157" s="1"/>
      <c r="B157" s="15"/>
      <c r="C157" s="15"/>
      <c r="D157" s="15"/>
      <c r="E157" s="15"/>
      <c r="F157" s="15"/>
      <c r="G157" s="15"/>
      <c r="H157" s="1"/>
      <c r="I157" s="62"/>
      <c r="J157" s="62"/>
      <c r="K157" s="62"/>
      <c r="L157" s="62"/>
      <c r="M157" s="17"/>
      <c r="N157" s="17"/>
      <c r="O157" s="17"/>
    </row>
    <row r="158" spans="1:15" x14ac:dyDescent="0.25">
      <c r="A158" s="1"/>
      <c r="B158" s="15"/>
      <c r="C158" s="15"/>
      <c r="D158" s="15"/>
      <c r="E158" s="15"/>
      <c r="F158" s="15"/>
      <c r="G158" s="15"/>
      <c r="H158" s="1"/>
      <c r="I158" s="62"/>
      <c r="J158" s="62"/>
      <c r="K158" s="62"/>
      <c r="L158" s="62"/>
      <c r="M158" s="17"/>
      <c r="N158" s="17"/>
      <c r="O158" s="17"/>
    </row>
    <row r="159" spans="1:15" x14ac:dyDescent="0.25">
      <c r="A159" s="1"/>
      <c r="B159" s="15"/>
      <c r="C159" s="15"/>
      <c r="D159" s="15"/>
      <c r="E159" s="15"/>
      <c r="F159" s="15"/>
      <c r="G159" s="15"/>
      <c r="H159" s="1"/>
      <c r="I159" s="62"/>
      <c r="J159" s="62"/>
      <c r="K159" s="62"/>
      <c r="L159" s="62"/>
      <c r="M159" s="17"/>
      <c r="N159" s="17"/>
      <c r="O159" s="17"/>
    </row>
    <row r="160" spans="1:15" x14ac:dyDescent="0.25">
      <c r="A160" s="1"/>
      <c r="B160" s="15"/>
      <c r="C160" s="15"/>
      <c r="D160" s="15"/>
      <c r="E160" s="15"/>
      <c r="F160" s="15"/>
      <c r="G160" s="15"/>
      <c r="H160" s="1"/>
      <c r="I160" s="62"/>
      <c r="J160" s="62"/>
      <c r="K160" s="62"/>
      <c r="L160" s="62"/>
      <c r="M160" s="17"/>
      <c r="N160" s="17"/>
      <c r="O160" s="17"/>
    </row>
    <row r="161" spans="1:15" x14ac:dyDescent="0.25">
      <c r="A161" s="1"/>
      <c r="B161" s="15"/>
      <c r="C161" s="15"/>
      <c r="D161" s="15"/>
      <c r="E161" s="15"/>
      <c r="F161" s="15"/>
      <c r="G161" s="15"/>
      <c r="H161" s="1"/>
      <c r="I161" s="62"/>
      <c r="J161" s="62"/>
      <c r="K161" s="62"/>
      <c r="L161" s="62"/>
      <c r="M161" s="17"/>
      <c r="N161" s="17"/>
      <c r="O161" s="17"/>
    </row>
    <row r="162" spans="1:15" x14ac:dyDescent="0.25">
      <c r="A162" s="1"/>
      <c r="B162" s="15"/>
      <c r="C162" s="15"/>
      <c r="D162" s="15"/>
      <c r="E162" s="15"/>
      <c r="F162" s="15"/>
      <c r="G162" s="15"/>
      <c r="H162" s="1"/>
      <c r="I162" s="62"/>
      <c r="J162" s="62"/>
      <c r="K162" s="62"/>
      <c r="L162" s="62"/>
      <c r="M162" s="17"/>
      <c r="N162" s="17"/>
      <c r="O162" s="17"/>
    </row>
    <row r="163" spans="1:15" x14ac:dyDescent="0.25">
      <c r="A163" s="1"/>
      <c r="B163" s="15"/>
      <c r="C163" s="15"/>
      <c r="D163" s="15"/>
      <c r="E163" s="15"/>
      <c r="F163" s="15"/>
      <c r="G163" s="15"/>
      <c r="H163" s="1"/>
      <c r="I163" s="62"/>
      <c r="J163" s="62"/>
      <c r="K163" s="62"/>
      <c r="L163" s="62"/>
      <c r="M163" s="17"/>
      <c r="N163" s="17"/>
      <c r="O163" s="17"/>
    </row>
    <row r="164" spans="1:15" x14ac:dyDescent="0.25">
      <c r="A164" s="1"/>
      <c r="B164" s="15"/>
      <c r="C164" s="15"/>
      <c r="D164" s="15"/>
      <c r="E164" s="15"/>
      <c r="F164" s="15"/>
      <c r="G164" s="15"/>
      <c r="H164" s="1"/>
      <c r="I164" s="62"/>
      <c r="J164" s="62"/>
      <c r="K164" s="62"/>
      <c r="L164" s="62"/>
      <c r="M164" s="17"/>
      <c r="N164" s="17"/>
      <c r="O164" s="17"/>
    </row>
    <row r="165" spans="1:15" x14ac:dyDescent="0.25">
      <c r="A165" s="1"/>
      <c r="B165" s="15"/>
      <c r="C165" s="15"/>
      <c r="D165" s="15"/>
      <c r="E165" s="15"/>
      <c r="F165" s="15"/>
      <c r="G165" s="15"/>
      <c r="H165" s="1"/>
      <c r="I165" s="62"/>
      <c r="J165" s="62"/>
      <c r="K165" s="62"/>
      <c r="L165" s="62"/>
      <c r="M165" s="17"/>
      <c r="N165" s="17"/>
      <c r="O165" s="17"/>
    </row>
    <row r="166" spans="1:15" x14ac:dyDescent="0.25">
      <c r="A166" s="1"/>
      <c r="B166" s="15"/>
      <c r="C166" s="15"/>
      <c r="D166" s="15"/>
      <c r="E166" s="15"/>
      <c r="F166" s="15"/>
      <c r="G166" s="15"/>
      <c r="H166" s="1"/>
      <c r="I166" s="62"/>
      <c r="J166" s="62"/>
      <c r="K166" s="62"/>
      <c r="L166" s="62"/>
      <c r="M166" s="17"/>
      <c r="N166" s="17"/>
      <c r="O166" s="17"/>
    </row>
    <row r="167" spans="1:15" x14ac:dyDescent="0.25">
      <c r="A167" s="1"/>
      <c r="B167" s="15"/>
      <c r="C167" s="15"/>
      <c r="D167" s="15"/>
      <c r="E167" s="15"/>
      <c r="F167" s="15"/>
      <c r="G167" s="15"/>
      <c r="H167" s="1"/>
      <c r="I167" s="62"/>
      <c r="J167" s="62"/>
      <c r="K167" s="62"/>
      <c r="L167" s="62"/>
      <c r="M167" s="17"/>
      <c r="N167" s="17"/>
      <c r="O167" s="17"/>
    </row>
    <row r="168" spans="1:15" x14ac:dyDescent="0.25">
      <c r="A168" s="1"/>
      <c r="B168" s="15"/>
      <c r="C168" s="15"/>
      <c r="D168" s="15"/>
      <c r="E168" s="15"/>
      <c r="F168" s="15"/>
      <c r="G168" s="15"/>
      <c r="H168" s="1"/>
      <c r="I168" s="62"/>
      <c r="J168" s="62"/>
      <c r="K168" s="62"/>
      <c r="L168" s="62"/>
      <c r="M168" s="17"/>
      <c r="N168" s="17"/>
      <c r="O168" s="17"/>
    </row>
    <row r="169" spans="1:15" x14ac:dyDescent="0.25">
      <c r="A169" s="1"/>
      <c r="B169" s="15"/>
      <c r="C169" s="15"/>
      <c r="D169" s="15"/>
      <c r="E169" s="15"/>
      <c r="F169" s="15"/>
      <c r="G169" s="15"/>
      <c r="H169" s="1"/>
      <c r="I169" s="62"/>
      <c r="J169" s="62"/>
      <c r="K169" s="62"/>
      <c r="L169" s="62"/>
      <c r="M169" s="17"/>
      <c r="N169" s="17"/>
      <c r="O169" s="17"/>
    </row>
    <row r="170" spans="1:15" x14ac:dyDescent="0.25">
      <c r="A170" s="1"/>
      <c r="B170" s="15"/>
      <c r="C170" s="15"/>
      <c r="D170" s="15"/>
      <c r="E170" s="15"/>
      <c r="F170" s="15"/>
      <c r="G170" s="15"/>
      <c r="H170" s="1"/>
      <c r="I170" s="1"/>
      <c r="J170" s="1"/>
      <c r="K170" s="1"/>
      <c r="L170" s="1"/>
    </row>
    <row r="171" spans="1:15" x14ac:dyDescent="0.25">
      <c r="A171" s="1"/>
      <c r="B171" s="15"/>
      <c r="C171" s="15"/>
      <c r="D171" s="15"/>
      <c r="E171" s="15"/>
      <c r="F171" s="15"/>
      <c r="G171" s="15"/>
      <c r="H171" s="1"/>
      <c r="I171" s="1"/>
      <c r="J171" s="1"/>
      <c r="K171" s="1"/>
      <c r="L171" s="1"/>
    </row>
    <row r="172" spans="1:15" x14ac:dyDescent="0.25">
      <c r="A172" s="1"/>
      <c r="B172" s="15"/>
      <c r="C172" s="15"/>
      <c r="D172" s="15"/>
      <c r="E172" s="15"/>
      <c r="F172" s="15"/>
      <c r="G172" s="15"/>
      <c r="H172" s="1"/>
      <c r="I172" s="1"/>
      <c r="J172" s="1"/>
      <c r="K172" s="1"/>
      <c r="L172" s="1"/>
    </row>
    <row r="173" spans="1:15" x14ac:dyDescent="0.25">
      <c r="A173" s="1"/>
      <c r="B173" s="15"/>
      <c r="C173" s="15"/>
      <c r="D173" s="15"/>
      <c r="E173" s="15"/>
      <c r="F173" s="15"/>
      <c r="G173" s="15"/>
      <c r="H173" s="1"/>
      <c r="I173" s="1"/>
      <c r="J173" s="1"/>
      <c r="K173" s="1"/>
      <c r="L173" s="1"/>
    </row>
    <row r="174" spans="1:15" x14ac:dyDescent="0.25">
      <c r="A174" s="1"/>
      <c r="B174" s="15"/>
      <c r="C174" s="15"/>
      <c r="D174" s="15"/>
      <c r="E174" s="15"/>
      <c r="F174" s="15"/>
      <c r="G174" s="15"/>
      <c r="H174" s="1"/>
      <c r="I174" s="1"/>
      <c r="J174" s="1"/>
      <c r="K174" s="1"/>
      <c r="L174" s="1"/>
    </row>
    <row r="175" spans="1:15" x14ac:dyDescent="0.25">
      <c r="A175" s="1"/>
      <c r="B175" s="15"/>
      <c r="C175" s="15"/>
      <c r="D175" s="15"/>
      <c r="E175" s="15"/>
      <c r="F175" s="15"/>
      <c r="G175" s="15"/>
      <c r="H175" s="1"/>
      <c r="I175" s="1"/>
      <c r="J175" s="1"/>
      <c r="K175" s="1"/>
      <c r="L175" s="1"/>
    </row>
    <row r="176" spans="1:15" x14ac:dyDescent="0.25">
      <c r="A176" s="1"/>
      <c r="B176" s="15"/>
      <c r="C176" s="15"/>
      <c r="D176" s="15"/>
      <c r="E176" s="15"/>
      <c r="F176" s="15"/>
      <c r="G176" s="15"/>
      <c r="H176" s="1"/>
      <c r="I176" s="1"/>
      <c r="J176" s="1"/>
      <c r="K176" s="1"/>
      <c r="L176" s="1"/>
    </row>
    <row r="177" spans="1:12" x14ac:dyDescent="0.25">
      <c r="A177" s="1"/>
      <c r="B177" s="15"/>
      <c r="C177" s="15"/>
      <c r="D177" s="15"/>
      <c r="E177" s="15"/>
      <c r="F177" s="15"/>
      <c r="G177" s="15"/>
      <c r="H177" s="1"/>
      <c r="I177" s="1"/>
      <c r="J177" s="1"/>
      <c r="K177" s="1"/>
      <c r="L177" s="1"/>
    </row>
    <row r="178" spans="1:12" x14ac:dyDescent="0.25">
      <c r="A178" s="1"/>
      <c r="B178" s="15"/>
      <c r="C178" s="15"/>
      <c r="D178" s="15"/>
      <c r="E178" s="15"/>
      <c r="F178" s="15"/>
      <c r="G178" s="15"/>
      <c r="H178" s="1"/>
      <c r="I178" s="1"/>
      <c r="J178" s="1"/>
      <c r="K178" s="1"/>
      <c r="L178" s="1"/>
    </row>
    <row r="179" spans="1:12" x14ac:dyDescent="0.25">
      <c r="A179" s="1"/>
      <c r="B179" s="15"/>
      <c r="C179" s="15"/>
      <c r="D179" s="15"/>
      <c r="E179" s="15"/>
      <c r="F179" s="15"/>
      <c r="G179" s="15"/>
      <c r="H179" s="1"/>
      <c r="I179" s="1"/>
      <c r="J179" s="1"/>
      <c r="K179" s="1"/>
      <c r="L179" s="1"/>
    </row>
    <row r="180" spans="1:12" x14ac:dyDescent="0.25">
      <c r="A180" s="1"/>
      <c r="B180" s="15"/>
      <c r="C180" s="15"/>
      <c r="D180" s="15"/>
      <c r="E180" s="15"/>
      <c r="F180" s="15"/>
      <c r="G180" s="15"/>
      <c r="H180" s="1"/>
      <c r="I180" s="1"/>
      <c r="J180" s="1"/>
      <c r="K180" s="1"/>
      <c r="L180" s="1"/>
    </row>
    <row r="181" spans="1:12" x14ac:dyDescent="0.25">
      <c r="A181" s="1"/>
      <c r="B181" s="15"/>
      <c r="C181" s="15"/>
      <c r="D181" s="15"/>
      <c r="E181" s="15"/>
      <c r="F181" s="15"/>
      <c r="G181" s="15"/>
      <c r="H181" s="1"/>
      <c r="I181" s="1"/>
      <c r="J181" s="1"/>
      <c r="K181" s="1"/>
      <c r="L181" s="1"/>
    </row>
    <row r="182" spans="1:12" x14ac:dyDescent="0.25">
      <c r="A182" s="1"/>
      <c r="B182" s="15"/>
      <c r="C182" s="15"/>
      <c r="D182" s="15"/>
      <c r="E182" s="15"/>
      <c r="F182" s="15"/>
      <c r="G182" s="15"/>
      <c r="H182" s="1"/>
      <c r="I182" s="1"/>
      <c r="J182" s="1"/>
      <c r="K182" s="1"/>
      <c r="L182" s="1"/>
    </row>
    <row r="183" spans="1:12" x14ac:dyDescent="0.25">
      <c r="A183" s="1"/>
      <c r="B183" s="15"/>
      <c r="C183" s="15"/>
      <c r="D183" s="15"/>
      <c r="E183" s="15"/>
      <c r="F183" s="15"/>
      <c r="G183" s="15"/>
      <c r="H183" s="1"/>
      <c r="I183" s="1"/>
      <c r="J183" s="1"/>
      <c r="K183" s="1"/>
      <c r="L183" s="1"/>
    </row>
    <row r="184" spans="1:12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</sheetData>
  <mergeCells count="243">
    <mergeCell ref="N20:N21"/>
    <mergeCell ref="O75:O76"/>
    <mergeCell ref="A18:A19"/>
    <mergeCell ref="C58:C60"/>
    <mergeCell ref="B58:B60"/>
    <mergeCell ref="A58:A60"/>
    <mergeCell ref="O93:O94"/>
    <mergeCell ref="O95:O96"/>
    <mergeCell ref="G37:G38"/>
    <mergeCell ref="H37:H38"/>
    <mergeCell ref="E26:E27"/>
    <mergeCell ref="F26:F27"/>
    <mergeCell ref="E18:E19"/>
    <mergeCell ref="F18:F19"/>
    <mergeCell ref="D41:D42"/>
    <mergeCell ref="E41:E42"/>
    <mergeCell ref="F41:F42"/>
    <mergeCell ref="G41:G42"/>
    <mergeCell ref="H41:H42"/>
    <mergeCell ref="I41:I42"/>
    <mergeCell ref="J41:J42"/>
    <mergeCell ref="E39:E40"/>
    <mergeCell ref="F39:F40"/>
    <mergeCell ref="G39:G40"/>
    <mergeCell ref="O102:O103"/>
    <mergeCell ref="I15:O15"/>
    <mergeCell ref="O18:O19"/>
    <mergeCell ref="O20:O21"/>
    <mergeCell ref="O26:O27"/>
    <mergeCell ref="O37:O38"/>
    <mergeCell ref="O84:O85"/>
    <mergeCell ref="O81:O82"/>
    <mergeCell ref="O86:O87"/>
    <mergeCell ref="O89:O90"/>
    <mergeCell ref="J84:J85"/>
    <mergeCell ref="K84:K85"/>
    <mergeCell ref="L84:L85"/>
    <mergeCell ref="M84:M85"/>
    <mergeCell ref="L89:L90"/>
    <mergeCell ref="M89:M90"/>
    <mergeCell ref="M95:M96"/>
    <mergeCell ref="O41:O42"/>
    <mergeCell ref="M41:M42"/>
    <mergeCell ref="J20:J21"/>
    <mergeCell ref="K20:K21"/>
    <mergeCell ref="L20:L21"/>
    <mergeCell ref="M20:M21"/>
    <mergeCell ref="M37:M38"/>
    <mergeCell ref="A15:A16"/>
    <mergeCell ref="B15:B16"/>
    <mergeCell ref="C15:C16"/>
    <mergeCell ref="D15:D16"/>
    <mergeCell ref="E15:H15"/>
    <mergeCell ref="M18:M19"/>
    <mergeCell ref="A20:A24"/>
    <mergeCell ref="B20:B24"/>
    <mergeCell ref="C20:C24"/>
    <mergeCell ref="D20:D21"/>
    <mergeCell ref="E20:E21"/>
    <mergeCell ref="F20:F21"/>
    <mergeCell ref="G20:G21"/>
    <mergeCell ref="H20:H21"/>
    <mergeCell ref="I20:I21"/>
    <mergeCell ref="G18:G19"/>
    <mergeCell ref="H18:H19"/>
    <mergeCell ref="I18:I19"/>
    <mergeCell ref="J18:J19"/>
    <mergeCell ref="K18:K19"/>
    <mergeCell ref="L18:L19"/>
    <mergeCell ref="B18:B19"/>
    <mergeCell ref="C18:C19"/>
    <mergeCell ref="D18:D19"/>
    <mergeCell ref="K41:K42"/>
    <mergeCell ref="L41:L42"/>
    <mergeCell ref="I37:I38"/>
    <mergeCell ref="J37:J38"/>
    <mergeCell ref="K37:K38"/>
    <mergeCell ref="L37:L38"/>
    <mergeCell ref="M26:M27"/>
    <mergeCell ref="A37:A42"/>
    <mergeCell ref="B37:B42"/>
    <mergeCell ref="C37:C42"/>
    <mergeCell ref="D37:D38"/>
    <mergeCell ref="E37:E38"/>
    <mergeCell ref="F37:F38"/>
    <mergeCell ref="G26:G27"/>
    <mergeCell ref="H26:H27"/>
    <mergeCell ref="I26:I27"/>
    <mergeCell ref="J26:J27"/>
    <mergeCell ref="K26:K27"/>
    <mergeCell ref="L26:L27"/>
    <mergeCell ref="A26:A27"/>
    <mergeCell ref="B26:B27"/>
    <mergeCell ref="H39:H40"/>
    <mergeCell ref="C26:C27"/>
    <mergeCell ref="D26:D27"/>
    <mergeCell ref="A54:A55"/>
    <mergeCell ref="B54:B55"/>
    <mergeCell ref="C54:C55"/>
    <mergeCell ref="B43:B45"/>
    <mergeCell ref="A56:A57"/>
    <mergeCell ref="B56:B57"/>
    <mergeCell ref="C56:C57"/>
    <mergeCell ref="A52:A53"/>
    <mergeCell ref="B52:B53"/>
    <mergeCell ref="C52:C53"/>
    <mergeCell ref="C43:C45"/>
    <mergeCell ref="C46:C48"/>
    <mergeCell ref="B46:B48"/>
    <mergeCell ref="C49:C51"/>
    <mergeCell ref="B49:B51"/>
    <mergeCell ref="A46:A48"/>
    <mergeCell ref="A49:A51"/>
    <mergeCell ref="A43:A45"/>
    <mergeCell ref="C31:C33"/>
    <mergeCell ref="B31:B33"/>
    <mergeCell ref="C34:C36"/>
    <mergeCell ref="B34:B36"/>
    <mergeCell ref="A61:A62"/>
    <mergeCell ref="B61:B62"/>
    <mergeCell ref="C61:C62"/>
    <mergeCell ref="C75:C76"/>
    <mergeCell ref="D75:D76"/>
    <mergeCell ref="E75:E76"/>
    <mergeCell ref="F75:F76"/>
    <mergeCell ref="A73:A74"/>
    <mergeCell ref="B73:B74"/>
    <mergeCell ref="C73:C74"/>
    <mergeCell ref="B70:B72"/>
    <mergeCell ref="C70:C72"/>
    <mergeCell ref="B67:B69"/>
    <mergeCell ref="C67:C69"/>
    <mergeCell ref="B64:B66"/>
    <mergeCell ref="C64:C66"/>
    <mergeCell ref="A64:A66"/>
    <mergeCell ref="A70:A72"/>
    <mergeCell ref="A67:A69"/>
    <mergeCell ref="M81:M82"/>
    <mergeCell ref="M75:M76"/>
    <mergeCell ref="A77:A78"/>
    <mergeCell ref="B77:B78"/>
    <mergeCell ref="A81:A85"/>
    <mergeCell ref="B81:B85"/>
    <mergeCell ref="C81:C85"/>
    <mergeCell ref="D81:D82"/>
    <mergeCell ref="E81:E82"/>
    <mergeCell ref="F81:F82"/>
    <mergeCell ref="G81:G82"/>
    <mergeCell ref="G75:G76"/>
    <mergeCell ref="H75:H76"/>
    <mergeCell ref="I75:I76"/>
    <mergeCell ref="J75:J76"/>
    <mergeCell ref="K75:K76"/>
    <mergeCell ref="L75:L76"/>
    <mergeCell ref="A75:A76"/>
    <mergeCell ref="B75:B76"/>
    <mergeCell ref="A86:A90"/>
    <mergeCell ref="B86:B90"/>
    <mergeCell ref="D86:D87"/>
    <mergeCell ref="I86:I87"/>
    <mergeCell ref="J86:J87"/>
    <mergeCell ref="K86:K87"/>
    <mergeCell ref="D84:D85"/>
    <mergeCell ref="E84:E85"/>
    <mergeCell ref="F84:F85"/>
    <mergeCell ref="G84:G85"/>
    <mergeCell ref="H84:H85"/>
    <mergeCell ref="I84:I85"/>
    <mergeCell ref="C86:C90"/>
    <mergeCell ref="E86:E87"/>
    <mergeCell ref="F86:F87"/>
    <mergeCell ref="G86:G87"/>
    <mergeCell ref="H86:H87"/>
    <mergeCell ref="A91:A94"/>
    <mergeCell ref="B91:B94"/>
    <mergeCell ref="C91:C94"/>
    <mergeCell ref="D93:D94"/>
    <mergeCell ref="E93:E94"/>
    <mergeCell ref="F93:F94"/>
    <mergeCell ref="G93:G94"/>
    <mergeCell ref="L86:L87"/>
    <mergeCell ref="M86:M87"/>
    <mergeCell ref="D89:D90"/>
    <mergeCell ref="E89:E90"/>
    <mergeCell ref="F89:F90"/>
    <mergeCell ref="G89:G90"/>
    <mergeCell ref="H89:H90"/>
    <mergeCell ref="I89:I90"/>
    <mergeCell ref="J89:J90"/>
    <mergeCell ref="H93:H94"/>
    <mergeCell ref="I93:I94"/>
    <mergeCell ref="J93:J94"/>
    <mergeCell ref="K93:K94"/>
    <mergeCell ref="L93:L94"/>
    <mergeCell ref="M93:M94"/>
    <mergeCell ref="K89:K90"/>
    <mergeCell ref="M102:M103"/>
    <mergeCell ref="G95:G96"/>
    <mergeCell ref="H95:H96"/>
    <mergeCell ref="I95:I96"/>
    <mergeCell ref="J95:J96"/>
    <mergeCell ref="K95:K96"/>
    <mergeCell ref="L95:L96"/>
    <mergeCell ref="A95:A96"/>
    <mergeCell ref="B95:B96"/>
    <mergeCell ref="C95:C96"/>
    <mergeCell ref="D95:D96"/>
    <mergeCell ref="E95:E96"/>
    <mergeCell ref="F95:F96"/>
    <mergeCell ref="B98:B100"/>
    <mergeCell ref="C98:C100"/>
    <mergeCell ref="A102:A106"/>
    <mergeCell ref="B102:B106"/>
    <mergeCell ref="C102:C106"/>
    <mergeCell ref="D102:D103"/>
    <mergeCell ref="E102:E103"/>
    <mergeCell ref="F102:F103"/>
    <mergeCell ref="G102:G103"/>
    <mergeCell ref="A98:A100"/>
    <mergeCell ref="C77:C78"/>
    <mergeCell ref="B108:G108"/>
    <mergeCell ref="J108:L108"/>
    <mergeCell ref="B110:C110"/>
    <mergeCell ref="H102:H103"/>
    <mergeCell ref="I102:I103"/>
    <mergeCell ref="J102:J103"/>
    <mergeCell ref="K102:K103"/>
    <mergeCell ref="L102:L103"/>
    <mergeCell ref="H81:H82"/>
    <mergeCell ref="I81:I82"/>
    <mergeCell ref="J81:J82"/>
    <mergeCell ref="K81:K82"/>
    <mergeCell ref="L81:L82"/>
    <mergeCell ref="A31:A33"/>
    <mergeCell ref="A34:A36"/>
    <mergeCell ref="D39:D40"/>
    <mergeCell ref="I39:I40"/>
    <mergeCell ref="J39:J40"/>
    <mergeCell ref="K39:K40"/>
    <mergeCell ref="L39:L40"/>
    <mergeCell ref="M39:M40"/>
    <mergeCell ref="O39:O40"/>
    <mergeCell ref="N39:N40"/>
  </mergeCells>
  <printOptions horizontalCentered="1"/>
  <pageMargins left="1.1811023622047245" right="0.39370078740157483" top="0.19685039370078741" bottom="0.19685039370078741" header="0.31496062992125984" footer="0.31496062992125984"/>
  <pageSetup paperSize="9" scale="38" fitToHeight="3" orientation="landscape" r:id="rId1"/>
  <headerFooter>
    <oddFooter>&amp;CСтраница &amp;P</oddFooter>
  </headerFooter>
  <rowBreaks count="2" manualBreakCount="2">
    <brk id="48" max="14" man="1"/>
    <brk id="80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2016-2020</vt:lpstr>
      <vt:lpstr>'2016-2020'!Область_печати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2018-09-20T06:26:05Z</dcterms:modified>
</cp:coreProperties>
</file>